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Thang 10" sheetId="1" r:id="rId1"/>
  </sheets>
  <definedNames>
    <definedName name="_xlnm.Print_Area" localSheetId="0">'Thang 10'!$A$1:$H$155</definedName>
    <definedName name="_xlnm.Print_Titles" localSheetId="0">'Thang 10'!$4:$5</definedName>
  </definedNames>
  <calcPr fullCalcOnLoad="1"/>
</workbook>
</file>

<file path=xl/sharedStrings.xml><?xml version="1.0" encoding="utf-8"?>
<sst xmlns="http://schemas.openxmlformats.org/spreadsheetml/2006/main" count="395" uniqueCount="195">
  <si>
    <t>STT</t>
  </si>
  <si>
    <t>CHỈ TIÊU</t>
  </si>
  <si>
    <t>ĐVT</t>
  </si>
  <si>
    <t>Thực hiện năm 2012</t>
  </si>
  <si>
    <t>Năm 2013</t>
  </si>
  <si>
    <t>So sánh 
(%)</t>
  </si>
  <si>
    <t>Kế hoạch</t>
  </si>
  <si>
    <t>Ước thực hiện</t>
  </si>
  <si>
    <t>ƯTH 2013/
TH 2012</t>
  </si>
  <si>
    <t>ƯTH 2013/
KH 2013</t>
  </si>
  <si>
    <t xml:space="preserve"> A</t>
  </si>
  <si>
    <t>CHỈ TIÊU TỔNG HỢP</t>
  </si>
  <si>
    <t>1</t>
  </si>
  <si>
    <t xml:space="preserve">Tổng sản phẩm trong tỉnh </t>
  </si>
  <si>
    <t>*</t>
  </si>
  <si>
    <t>GDP giá 2010</t>
  </si>
  <si>
    <t>Tỷ đồng</t>
  </si>
  <si>
    <t xml:space="preserve"> -</t>
  </si>
  <si>
    <t>Nông lâm nghiệp, thuỷ sản</t>
  </si>
  <si>
    <t>"</t>
  </si>
  <si>
    <t>Công nghiệp- xây dựng</t>
  </si>
  <si>
    <t>Dịch vụ</t>
  </si>
  <si>
    <t xml:space="preserve"> *</t>
  </si>
  <si>
    <t>GDP giá hiện hành</t>
  </si>
  <si>
    <t>Nông lâm nghiệp</t>
  </si>
  <si>
    <t>Công nghiệp- Xây dựng</t>
  </si>
  <si>
    <t xml:space="preserve">GDP bình quân đầu người </t>
  </si>
  <si>
    <t>Ng. đồng</t>
  </si>
  <si>
    <t>2</t>
  </si>
  <si>
    <t>Cơ cấu kinh tế (Giá hiện hành)</t>
  </si>
  <si>
    <t>%</t>
  </si>
  <si>
    <t>Theo ngành kinh tế</t>
  </si>
  <si>
    <t>B</t>
  </si>
  <si>
    <t>CHỈ TIÊU CÁC LĨNH VỰC</t>
  </si>
  <si>
    <t>I</t>
  </si>
  <si>
    <t>NÔNG LÂM NGHIỆP</t>
  </si>
  <si>
    <t>Nông nghiệp</t>
  </si>
  <si>
    <t>Tr.đó: + Trồng trọt, dịch vụ</t>
  </si>
  <si>
    <t xml:space="preserve">          + Chăn nuôi</t>
  </si>
  <si>
    <t>Lâm nghiệp</t>
  </si>
  <si>
    <t>Thuỷ sản</t>
  </si>
  <si>
    <t>Trồng trọt</t>
  </si>
  <si>
    <t>-</t>
  </si>
  <si>
    <t>Diện tích gieo trồng hàng năm</t>
  </si>
  <si>
    <t>Ng. ha</t>
  </si>
  <si>
    <t>Trong đó: DT cây lương thực có hạt</t>
  </si>
  <si>
    <t>Sản lượng lương thực có hạt</t>
  </si>
  <si>
    <t>Ng. tấn</t>
  </si>
  <si>
    <t>a</t>
  </si>
  <si>
    <t>Cây lương thực</t>
  </si>
  <si>
    <t>Cây lúa : + Diện tích</t>
  </si>
  <si>
    <t xml:space="preserve"> </t>
  </si>
  <si>
    <t>Tạ/ha</t>
  </si>
  <si>
    <t xml:space="preserve">              + Sản lượng</t>
  </si>
  <si>
    <t>Cây Ngô : + Diện tích</t>
  </si>
  <si>
    <t xml:space="preserve">                + Năng suất (vụ Đông)</t>
  </si>
  <si>
    <t xml:space="preserve">                + Sản lượng</t>
  </si>
  <si>
    <t>b</t>
  </si>
  <si>
    <t>Cây công nghiệp ngắn ngày</t>
  </si>
  <si>
    <t>Đậu tương: + Diện tích</t>
  </si>
  <si>
    <t xml:space="preserve">                 + Năng suất</t>
  </si>
  <si>
    <t xml:space="preserve">                 + Sản lượng</t>
  </si>
  <si>
    <t>c</t>
  </si>
  <si>
    <t>Cây lâu năm</t>
  </si>
  <si>
    <t>Chè: + Diện tích</t>
  </si>
  <si>
    <t>Ng.ha</t>
  </si>
  <si>
    <t xml:space="preserve">        + Diện tích trồng mới, trồng lại</t>
  </si>
  <si>
    <t>Ha</t>
  </si>
  <si>
    <t xml:space="preserve">        + Năng suất</t>
  </si>
  <si>
    <t xml:space="preserve">        + Diện tích cho sản phẩm</t>
  </si>
  <si>
    <t xml:space="preserve">        + Sản lượng chè búp tươi</t>
  </si>
  <si>
    <t>Nghìn tấn</t>
  </si>
  <si>
    <t>3</t>
  </si>
  <si>
    <t>Chăn nuôi</t>
  </si>
  <si>
    <t>Tổng đàn trâu</t>
  </si>
  <si>
    <t>Ng.con</t>
  </si>
  <si>
    <t>Tổng đàn bò</t>
  </si>
  <si>
    <t>Tổng đàn lợn</t>
  </si>
  <si>
    <t>Tổng đàn gia cầm</t>
  </si>
  <si>
    <t>Thịt hơi các loại</t>
  </si>
  <si>
    <t>Ng.tấn</t>
  </si>
  <si>
    <t>4</t>
  </si>
  <si>
    <t xml:space="preserve">Diện tích nuôi trồng </t>
  </si>
  <si>
    <t>Sản lượng khai thác</t>
  </si>
  <si>
    <t>Trong đó: Sản lượng nuôi trồng</t>
  </si>
  <si>
    <t>5</t>
  </si>
  <si>
    <t>Trồng rừng tập trung (trồng mới)</t>
  </si>
  <si>
    <t>Chăm sóc rừng trồng</t>
  </si>
  <si>
    <t>Khoanh nuôi tái sinh</t>
  </si>
  <si>
    <t>Khoán bảo vệ rừng</t>
  </si>
  <si>
    <t>Trồng cây phân tán</t>
  </si>
  <si>
    <t>Ng.cây</t>
  </si>
  <si>
    <t>Độ che phủ rừng</t>
  </si>
  <si>
    <t>II</t>
  </si>
  <si>
    <t>CÔNG NGHIỆP - XÂY DỰNG</t>
  </si>
  <si>
    <t>Sản phẩm chủ yếu</t>
  </si>
  <si>
    <t>Giấy bìa các loại</t>
  </si>
  <si>
    <t>Bia các loại</t>
  </si>
  <si>
    <t>Ng. lít</t>
  </si>
  <si>
    <t>Rượu các loại</t>
  </si>
  <si>
    <t>Chè chế biến</t>
  </si>
  <si>
    <t>Tấn</t>
  </si>
  <si>
    <t>Phân bón hóa học các loại</t>
  </si>
  <si>
    <t>Trong đó: NPK</t>
  </si>
  <si>
    <t>Cao lanh</t>
  </si>
  <si>
    <t>Thép thành phẩm</t>
  </si>
  <si>
    <t xml:space="preserve">Xi măng </t>
  </si>
  <si>
    <t>Gạch xây</t>
  </si>
  <si>
    <t>Tr. Viên</t>
  </si>
  <si>
    <t>Gạch ceramic</t>
  </si>
  <si>
    <t>Mì chính</t>
  </si>
  <si>
    <t>Dung lượng  ắc qui</t>
  </si>
  <si>
    <t>Ng. KVA</t>
  </si>
  <si>
    <t>Cát, sỏi, đá khai thác</t>
  </si>
  <si>
    <t>Ngàn m3</t>
  </si>
  <si>
    <t>Xút thương phẩm (NaOH)</t>
  </si>
  <si>
    <t>A xít H2SO4</t>
  </si>
  <si>
    <t>Nhôm thành phẩm</t>
  </si>
  <si>
    <t>Que hàn</t>
  </si>
  <si>
    <t>Vải thành phẩm</t>
  </si>
  <si>
    <t>Sợi toàn bộ</t>
  </si>
  <si>
    <t>Quần áo may sẵn</t>
  </si>
  <si>
    <t>Ng. SP</t>
  </si>
  <si>
    <t>Thảm trải nền</t>
  </si>
  <si>
    <t>Giày thể thao</t>
  </si>
  <si>
    <t>Ng. đôi</t>
  </si>
  <si>
    <t>Nước máy sinh hoạt</t>
  </si>
  <si>
    <t>Ethanol</t>
  </si>
  <si>
    <t>III</t>
  </si>
  <si>
    <t>THƯƠNG MẠI- DỊCH VỤ</t>
  </si>
  <si>
    <t xml:space="preserve">Tổng mức bán lẻ và DVTD XH </t>
  </si>
  <si>
    <t>Dịch vụ du lịch</t>
  </si>
  <si>
    <t>Doanh thu du lịch</t>
  </si>
  <si>
    <t>Xuất nhập khẩu</t>
  </si>
  <si>
    <t>Giá trị xuất khẩu trên địa bàn</t>
  </si>
  <si>
    <t>Tr. USD</t>
  </si>
  <si>
    <t>Mặt hàng xuất khẩu chủ yếu</t>
  </si>
  <si>
    <t>Chè khô</t>
  </si>
  <si>
    <t>Hàng may mặc</t>
  </si>
  <si>
    <t>1000 USD</t>
  </si>
  <si>
    <t>Giá trị hàng nhập khẩu</t>
  </si>
  <si>
    <t>IV</t>
  </si>
  <si>
    <t>VĂN HOÁ XÃ HỘI</t>
  </si>
  <si>
    <t>Dân số trung bình</t>
  </si>
  <si>
    <t>Ng. người</t>
  </si>
  <si>
    <t xml:space="preserve"> - </t>
  </si>
  <si>
    <t>Tỷ lệ tăng dân số tự nhiên</t>
  </si>
  <si>
    <t>Mức giảm tỷ suất sinh</t>
  </si>
  <si>
    <t>‰</t>
  </si>
  <si>
    <t>Số lao động được giải quyết việc làm</t>
  </si>
  <si>
    <t>Trong đó: Số LĐ được GQVL mới</t>
  </si>
  <si>
    <t>Xuất khẩu lao động</t>
  </si>
  <si>
    <t>Tỷ lệ lao động qua đào tạo</t>
  </si>
  <si>
    <t>Tỷ lệ LĐ qua đào tạo nghề</t>
  </si>
  <si>
    <t>Tổng số học sinh phổ thông</t>
  </si>
  <si>
    <t>Ng. Hs</t>
  </si>
  <si>
    <t>Tỷ lệ số hộ được xem truyền hình</t>
  </si>
  <si>
    <t>Tỷ lệ hộ được dùng điện</t>
  </si>
  <si>
    <t>Tỷ lệ hộ được dùng nước hợp vệ sinh</t>
  </si>
  <si>
    <t xml:space="preserve">Tỷ lệ hộ nghèo </t>
  </si>
  <si>
    <t>Tỷ lệ trẻ em dưới 5 tuổi SDD</t>
  </si>
  <si>
    <t>V</t>
  </si>
  <si>
    <t xml:space="preserve">ĐẦU TƯ PHÁT TRIỂN </t>
  </si>
  <si>
    <t>Đầu tư qua ngân sách tỉnh</t>
  </si>
  <si>
    <t>Ngân sách đầu tư tập trung</t>
  </si>
  <si>
    <t>Tr. đó: + Từ ngân sách Trung ương</t>
  </si>
  <si>
    <t xml:space="preserve">            + Hỗ trợ có MT từ NSTW</t>
  </si>
  <si>
    <t xml:space="preserve">            + Đầu tư từ ngân sách tỉnh</t>
  </si>
  <si>
    <t xml:space="preserve">            + Tiền thu sử dụng đất</t>
  </si>
  <si>
    <t>Vốn ODA</t>
  </si>
  <si>
    <t>Vốn ĐTPT các CTMT</t>
  </si>
  <si>
    <t>Vốn trái phiếu Chính phủ</t>
  </si>
  <si>
    <t xml:space="preserve">Vốn đầu tư Bộ, ngành, DNNN </t>
  </si>
  <si>
    <t>Đầu tư của dân cư và tư nhân</t>
  </si>
  <si>
    <t>Đầu tư trực tiếp nước ngoài (FDI)</t>
  </si>
  <si>
    <t>THU, CHI NGÂN SÁCH</t>
  </si>
  <si>
    <t>Thu NSNN trên địa bàn</t>
  </si>
  <si>
    <t>Trong đó: Thu thuế XNK</t>
  </si>
  <si>
    <t>Chi ngân sách địa phương</t>
  </si>
  <si>
    <t>KẾT QUẢ THỰC HIỆN CÁC CHỈ TIÊU KINH TẾ - XÃ HỘI NĂM 2013</t>
  </si>
  <si>
    <t>Giá trị sản xuất (giá 2010)</t>
  </si>
  <si>
    <t>Giá trị sản xuất (Giá 2010)</t>
  </si>
  <si>
    <t xml:space="preserve">              + Năng suất</t>
  </si>
  <si>
    <t>Chỉ số sản xuất công nghiệp (IIP)</t>
  </si>
  <si>
    <t>Công nghiệp khai thác</t>
  </si>
  <si>
    <t>Công nghiệp chế biến</t>
  </si>
  <si>
    <t>Công nghiệp SX, phân phối điện</t>
  </si>
  <si>
    <t>CNSX, phân phối nước; XL rác thải</t>
  </si>
  <si>
    <t>BIỂU 2:</t>
  </si>
  <si>
    <t>…</t>
  </si>
  <si>
    <t>Hàng thủ công mỹ nghệ (mành các loại)</t>
  </si>
  <si>
    <t>Triệu m²</t>
  </si>
  <si>
    <t>Ngàn m³</t>
  </si>
  <si>
    <t>Triệu m³</t>
  </si>
  <si>
    <t>Ng. m²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</si>
</sst>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\-"/>
    <numFmt numFmtId="166" formatCode="_(* #,##0.0_);_(* \(#,##0.0\);_(* &quot;-&quot;??_);_(@_)"/>
    <numFmt numFmtId="167" formatCode="0.0"/>
    <numFmt numFmtId="168" formatCode="_(* #,##0_);_(* \(#,##0\);_(* &quot;-&quot;??_);_(@_)"/>
    <numFmt numFmtId="169" formatCode="#,##0.000"/>
    <numFmt numFmtId="170" formatCode="0.00000"/>
    <numFmt numFmtId="171" formatCode="0.0000"/>
    <numFmt numFmtId="172" formatCode="0.000"/>
    <numFmt numFmtId="173" formatCode="#\ ##0.0"/>
  </numFmts>
  <fonts count="31">
    <font>
      <sz val="11"/>
      <color indexed="8"/>
      <name val="Calibri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65" fontId="2" fillId="0" borderId="12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wrapText="1"/>
    </xf>
    <xf numFmtId="164" fontId="3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right"/>
    </xf>
    <xf numFmtId="166" fontId="2" fillId="0" borderId="12" xfId="42" applyNumberFormat="1" applyFont="1" applyFill="1" applyBorder="1" applyAlignment="1">
      <alignment horizontal="right" wrapText="1"/>
    </xf>
    <xf numFmtId="165" fontId="3" fillId="0" borderId="1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168" fontId="8" fillId="0" borderId="12" xfId="42" applyNumberFormat="1" applyFont="1" applyFill="1" applyBorder="1" applyAlignment="1">
      <alignment/>
    </xf>
    <xf numFmtId="166" fontId="3" fillId="0" borderId="12" xfId="42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09" sqref="K109"/>
    </sheetView>
  </sheetViews>
  <sheetFormatPr defaultColWidth="9.140625" defaultRowHeight="15"/>
  <cols>
    <col min="1" max="1" width="4.00390625" style="2" customWidth="1"/>
    <col min="2" max="2" width="29.28125" style="1" customWidth="1"/>
    <col min="3" max="3" width="8.7109375" style="3" customWidth="1"/>
    <col min="4" max="8" width="9.8515625" style="1" customWidth="1"/>
    <col min="9" max="16384" width="9.140625" style="1" customWidth="1"/>
  </cols>
  <sheetData>
    <row r="1" spans="1:6" s="66" customFormat="1" ht="18.75">
      <c r="A1" s="64" t="s">
        <v>188</v>
      </c>
      <c r="B1" s="65"/>
      <c r="C1" s="65"/>
      <c r="D1" s="65"/>
      <c r="E1" s="65"/>
      <c r="F1" s="65"/>
    </row>
    <row r="2" spans="1:8" ht="21" customHeight="1">
      <c r="A2" s="68" t="s">
        <v>179</v>
      </c>
      <c r="B2" s="68"/>
      <c r="C2" s="68"/>
      <c r="D2" s="68"/>
      <c r="E2" s="68"/>
      <c r="F2" s="68"/>
      <c r="G2" s="68"/>
      <c r="H2" s="68"/>
    </row>
    <row r="3" spans="1:8" ht="21" customHeight="1">
      <c r="A3" s="74"/>
      <c r="B3" s="74"/>
      <c r="C3" s="74"/>
      <c r="D3" s="74"/>
      <c r="E3" s="74"/>
      <c r="F3" s="74"/>
      <c r="G3" s="74"/>
      <c r="H3" s="74"/>
    </row>
    <row r="4" spans="1:8" s="4" customFormat="1" ht="29.25" customHeight="1">
      <c r="A4" s="69" t="s">
        <v>0</v>
      </c>
      <c r="B4" s="71" t="s">
        <v>1</v>
      </c>
      <c r="C4" s="71" t="s">
        <v>2</v>
      </c>
      <c r="D4" s="73" t="s">
        <v>3</v>
      </c>
      <c r="E4" s="73" t="s">
        <v>4</v>
      </c>
      <c r="F4" s="73"/>
      <c r="G4" s="73" t="s">
        <v>5</v>
      </c>
      <c r="H4" s="73"/>
    </row>
    <row r="5" spans="1:8" s="6" customFormat="1" ht="27.75" customHeight="1">
      <c r="A5" s="70"/>
      <c r="B5" s="72"/>
      <c r="C5" s="72"/>
      <c r="D5" s="73"/>
      <c r="E5" s="5" t="s">
        <v>6</v>
      </c>
      <c r="F5" s="5" t="s">
        <v>7</v>
      </c>
      <c r="G5" s="5" t="s">
        <v>8</v>
      </c>
      <c r="H5" s="5" t="s">
        <v>9</v>
      </c>
    </row>
    <row r="6" spans="1:8" s="4" customFormat="1" ht="27" customHeight="1">
      <c r="A6" s="7" t="s">
        <v>10</v>
      </c>
      <c r="B6" s="8" t="s">
        <v>11</v>
      </c>
      <c r="C6" s="7"/>
      <c r="D6" s="8"/>
      <c r="E6" s="8"/>
      <c r="F6" s="8"/>
      <c r="G6" s="8"/>
      <c r="H6" s="9"/>
    </row>
    <row r="7" spans="1:8" s="4" customFormat="1" ht="21.75" customHeight="1">
      <c r="A7" s="10" t="s">
        <v>12</v>
      </c>
      <c r="B7" s="11" t="s">
        <v>13</v>
      </c>
      <c r="C7" s="10"/>
      <c r="D7" s="11"/>
      <c r="E7" s="11"/>
      <c r="F7" s="11"/>
      <c r="G7" s="11"/>
      <c r="H7" s="12"/>
    </row>
    <row r="8" spans="1:8" s="4" customFormat="1" ht="18" customHeight="1">
      <c r="A8" s="10" t="s">
        <v>14</v>
      </c>
      <c r="B8" s="11" t="s">
        <v>15</v>
      </c>
      <c r="C8" s="10" t="s">
        <v>16</v>
      </c>
      <c r="D8" s="13">
        <f>D9+D10+D11</f>
        <v>21945.89223564187</v>
      </c>
      <c r="E8" s="13">
        <f>E9+E10+E11</f>
        <v>23682.7</v>
      </c>
      <c r="F8" s="13">
        <f>F9+F10+F11</f>
        <v>23357.463696108636</v>
      </c>
      <c r="G8" s="14">
        <f aca="true" t="shared" si="0" ref="G8:G37">F8/D8*100</f>
        <v>106.43205318476076</v>
      </c>
      <c r="H8" s="14">
        <f>F8/E8*100</f>
        <v>98.62669246373359</v>
      </c>
    </row>
    <row r="9" spans="1:8" ht="18" customHeight="1">
      <c r="A9" s="15" t="s">
        <v>17</v>
      </c>
      <c r="B9" s="16" t="s">
        <v>18</v>
      </c>
      <c r="C9" s="15" t="s">
        <v>19</v>
      </c>
      <c r="D9" s="17">
        <v>6197.425637398468</v>
      </c>
      <c r="E9" s="17">
        <v>6623.4</v>
      </c>
      <c r="F9" s="17">
        <v>6546.526696108637</v>
      </c>
      <c r="G9" s="18">
        <f t="shared" si="0"/>
        <v>105.63300117073634</v>
      </c>
      <c r="H9" s="18">
        <f>F9/E9*100</f>
        <v>98.83936793955729</v>
      </c>
    </row>
    <row r="10" spans="1:8" ht="18" customHeight="1">
      <c r="A10" s="15" t="s">
        <v>17</v>
      </c>
      <c r="B10" s="16" t="s">
        <v>20</v>
      </c>
      <c r="C10" s="15" t="s">
        <v>19</v>
      </c>
      <c r="D10" s="17">
        <v>8861.421</v>
      </c>
      <c r="E10" s="17">
        <v>9313.7</v>
      </c>
      <c r="F10" s="17">
        <v>9460.064</v>
      </c>
      <c r="G10" s="18">
        <f t="shared" si="0"/>
        <v>106.75560951228928</v>
      </c>
      <c r="H10" s="18">
        <f>F10/E10*100</f>
        <v>101.57149145881871</v>
      </c>
    </row>
    <row r="11" spans="1:8" ht="18" customHeight="1">
      <c r="A11" s="15" t="s">
        <v>17</v>
      </c>
      <c r="B11" s="16" t="s">
        <v>21</v>
      </c>
      <c r="C11" s="15" t="s">
        <v>19</v>
      </c>
      <c r="D11" s="17">
        <f>6740.6395982434+146.406</f>
        <v>6887.0455982434</v>
      </c>
      <c r="E11" s="17">
        <v>7745.6</v>
      </c>
      <c r="F11" s="17">
        <f>7237.056+113.817</f>
        <v>7350.873</v>
      </c>
      <c r="G11" s="18">
        <f t="shared" si="0"/>
        <v>106.7347804677655</v>
      </c>
      <c r="H11" s="18">
        <f>F11/E11*100</f>
        <v>94.90385509192315</v>
      </c>
    </row>
    <row r="12" spans="1:8" ht="18" customHeight="1">
      <c r="A12" s="15"/>
      <c r="B12" s="16"/>
      <c r="C12" s="15"/>
      <c r="D12" s="19"/>
      <c r="E12" s="19"/>
      <c r="F12" s="17"/>
      <c r="G12" s="20"/>
      <c r="H12" s="18"/>
    </row>
    <row r="13" spans="1:8" s="4" customFormat="1" ht="18" customHeight="1">
      <c r="A13" s="10" t="s">
        <v>22</v>
      </c>
      <c r="B13" s="11" t="s">
        <v>23</v>
      </c>
      <c r="C13" s="10" t="s">
        <v>16</v>
      </c>
      <c r="D13" s="13">
        <f>D14+D15+D16</f>
        <v>27453.68873576383</v>
      </c>
      <c r="E13" s="13">
        <f>E14+E15+E16</f>
        <v>30644</v>
      </c>
      <c r="F13" s="13">
        <f>F14+F15+F16</f>
        <v>30450.21559137055</v>
      </c>
      <c r="G13" s="14">
        <f t="shared" si="0"/>
        <v>110.91484238947882</v>
      </c>
      <c r="H13" s="14">
        <f>F13/E13*100</f>
        <v>99.3676269134922</v>
      </c>
    </row>
    <row r="14" spans="1:8" ht="18" customHeight="1">
      <c r="A14" s="15" t="s">
        <v>17</v>
      </c>
      <c r="B14" s="16" t="s">
        <v>24</v>
      </c>
      <c r="C14" s="15" t="s">
        <v>19</v>
      </c>
      <c r="D14" s="17">
        <v>7642.3820000000005</v>
      </c>
      <c r="E14" s="17">
        <v>8101</v>
      </c>
      <c r="F14" s="17">
        <v>8352.372591370551</v>
      </c>
      <c r="G14" s="18">
        <f t="shared" si="0"/>
        <v>109.29017407623107</v>
      </c>
      <c r="H14" s="18">
        <f>F14/E14*100</f>
        <v>103.10298224133503</v>
      </c>
    </row>
    <row r="15" spans="1:8" ht="18" customHeight="1">
      <c r="A15" s="15" t="s">
        <v>17</v>
      </c>
      <c r="B15" s="16" t="s">
        <v>25</v>
      </c>
      <c r="C15" s="15" t="s">
        <v>19</v>
      </c>
      <c r="D15" s="17">
        <v>11216.8</v>
      </c>
      <c r="E15" s="17">
        <v>12324</v>
      </c>
      <c r="F15" s="17">
        <v>12453.976999999999</v>
      </c>
      <c r="G15" s="18">
        <f t="shared" si="0"/>
        <v>111.02967869624135</v>
      </c>
      <c r="H15" s="18">
        <f>F15/E15*100</f>
        <v>101.05466569295683</v>
      </c>
    </row>
    <row r="16" spans="1:8" ht="18" customHeight="1">
      <c r="A16" s="15" t="s">
        <v>17</v>
      </c>
      <c r="B16" s="16" t="s">
        <v>21</v>
      </c>
      <c r="C16" s="15" t="s">
        <v>19</v>
      </c>
      <c r="D16" s="17">
        <f>8409.66873576383+184.838</f>
        <v>8594.506735763829</v>
      </c>
      <c r="E16" s="17">
        <v>10219</v>
      </c>
      <c r="F16" s="17">
        <f>9490.892+152.974</f>
        <v>9643.866</v>
      </c>
      <c r="G16" s="18">
        <f t="shared" si="0"/>
        <v>112.20965084441126</v>
      </c>
      <c r="H16" s="18">
        <f>F16/E16*100</f>
        <v>94.371915060182</v>
      </c>
    </row>
    <row r="17" spans="1:8" ht="18" customHeight="1">
      <c r="A17" s="15" t="s">
        <v>17</v>
      </c>
      <c r="B17" s="16" t="s">
        <v>26</v>
      </c>
      <c r="C17" s="15" t="s">
        <v>27</v>
      </c>
      <c r="D17" s="17">
        <f>D13/D123*1000</f>
        <v>20475.397305289942</v>
      </c>
      <c r="E17" s="17">
        <f>E13/E123*1000</f>
        <v>22759.952465834816</v>
      </c>
      <c r="F17" s="17">
        <f>F13/F123*1000</f>
        <v>22568.027460076788</v>
      </c>
      <c r="G17" s="18">
        <f>F17/D17*100</f>
        <v>110.22021757910505</v>
      </c>
      <c r="H17" s="18">
        <f>F17/E17*100</f>
        <v>99.15674250178628</v>
      </c>
    </row>
    <row r="18" spans="1:8" ht="18" customHeight="1">
      <c r="A18" s="15"/>
      <c r="B18" s="16"/>
      <c r="C18" s="15"/>
      <c r="D18" s="19"/>
      <c r="E18" s="19"/>
      <c r="F18" s="17"/>
      <c r="G18" s="20"/>
      <c r="H18" s="20"/>
    </row>
    <row r="19" spans="1:8" s="4" customFormat="1" ht="18" customHeight="1">
      <c r="A19" s="10" t="s">
        <v>28</v>
      </c>
      <c r="B19" s="11" t="s">
        <v>29</v>
      </c>
      <c r="C19" s="10" t="s">
        <v>30</v>
      </c>
      <c r="D19" s="13">
        <f>D21+D22+D23</f>
        <v>100</v>
      </c>
      <c r="E19" s="13">
        <v>100</v>
      </c>
      <c r="F19" s="13">
        <f>F21+F22+F23</f>
        <v>100</v>
      </c>
      <c r="G19" s="46">
        <v>0</v>
      </c>
      <c r="H19" s="46">
        <v>0</v>
      </c>
    </row>
    <row r="20" spans="1:8" s="28" customFormat="1" ht="18" customHeight="1">
      <c r="A20" s="23" t="s">
        <v>22</v>
      </c>
      <c r="B20" s="24" t="s">
        <v>31</v>
      </c>
      <c r="C20" s="23"/>
      <c r="D20" s="25"/>
      <c r="E20" s="25"/>
      <c r="F20" s="26"/>
      <c r="G20" s="27"/>
      <c r="H20" s="27"/>
    </row>
    <row r="21" spans="1:8" ht="18" customHeight="1">
      <c r="A21" s="15" t="s">
        <v>17</v>
      </c>
      <c r="B21" s="16" t="s">
        <v>24</v>
      </c>
      <c r="C21" s="15" t="s">
        <v>30</v>
      </c>
      <c r="D21" s="17">
        <f>D14/D$13*100</f>
        <v>27.837359392963084</v>
      </c>
      <c r="E21" s="17">
        <f>E14/$E$13*100</f>
        <v>26.435843884610367</v>
      </c>
      <c r="F21" s="17">
        <f>F14/F$13*100</f>
        <v>27.429600839140118</v>
      </c>
      <c r="G21" s="29">
        <f t="shared" si="0"/>
        <v>98.53521108785182</v>
      </c>
      <c r="H21" s="29">
        <f>F21/E21*100</f>
        <v>103.75912703550298</v>
      </c>
    </row>
    <row r="22" spans="1:8" ht="18" customHeight="1">
      <c r="A22" s="15" t="s">
        <v>17</v>
      </c>
      <c r="B22" s="16" t="s">
        <v>25</v>
      </c>
      <c r="C22" s="15" t="s">
        <v>30</v>
      </c>
      <c r="D22" s="17">
        <f>D15/D$13*100</f>
        <v>40.857168987233074</v>
      </c>
      <c r="E22" s="17">
        <v>40.3</v>
      </c>
      <c r="F22" s="17">
        <f>F15/F$13*100</f>
        <v>40.89947068725976</v>
      </c>
      <c r="G22" s="29">
        <f t="shared" si="0"/>
        <v>100.10353556322</v>
      </c>
      <c r="H22" s="29">
        <f>F22/E22*100</f>
        <v>101.48752031578103</v>
      </c>
    </row>
    <row r="23" spans="1:8" ht="18" customHeight="1">
      <c r="A23" s="15" t="s">
        <v>17</v>
      </c>
      <c r="B23" s="16" t="s">
        <v>21</v>
      </c>
      <c r="C23" s="15" t="s">
        <v>30</v>
      </c>
      <c r="D23" s="17">
        <f>D16/D$13*100</f>
        <v>31.30547161980384</v>
      </c>
      <c r="E23" s="17">
        <f>E16/$E$13*100</f>
        <v>33.3474742200757</v>
      </c>
      <c r="F23" s="17">
        <f>F16/F$13*100</f>
        <v>31.670928473600124</v>
      </c>
      <c r="G23" s="29">
        <f t="shared" si="0"/>
        <v>101.1673897082103</v>
      </c>
      <c r="H23" s="29">
        <f>F23/E23*100</f>
        <v>94.97249556169902</v>
      </c>
    </row>
    <row r="24" spans="1:8" ht="16.5" customHeight="1">
      <c r="A24" s="15"/>
      <c r="B24" s="16"/>
      <c r="C24" s="15"/>
      <c r="D24" s="19"/>
      <c r="E24" s="19"/>
      <c r="F24" s="17"/>
      <c r="G24" s="20"/>
      <c r="H24" s="20"/>
    </row>
    <row r="25" spans="1:8" s="4" customFormat="1" ht="27" customHeight="1">
      <c r="A25" s="10" t="s">
        <v>32</v>
      </c>
      <c r="B25" s="11" t="s">
        <v>33</v>
      </c>
      <c r="C25" s="10"/>
      <c r="D25" s="21"/>
      <c r="E25" s="21"/>
      <c r="F25" s="13"/>
      <c r="G25" s="22"/>
      <c r="H25" s="22"/>
    </row>
    <row r="26" spans="1:8" s="4" customFormat="1" ht="21.75" customHeight="1">
      <c r="A26" s="10" t="s">
        <v>34</v>
      </c>
      <c r="B26" s="11" t="s">
        <v>35</v>
      </c>
      <c r="C26" s="10"/>
      <c r="D26" s="21"/>
      <c r="E26" s="21"/>
      <c r="F26" s="13"/>
      <c r="G26" s="22"/>
      <c r="H26" s="22"/>
    </row>
    <row r="27" spans="1:8" s="4" customFormat="1" ht="18" customHeight="1">
      <c r="A27" s="10" t="s">
        <v>12</v>
      </c>
      <c r="B27" s="11" t="s">
        <v>180</v>
      </c>
      <c r="C27" s="10" t="s">
        <v>16</v>
      </c>
      <c r="D27" s="13">
        <f>D28+D31+D32</f>
        <v>10433.127382027</v>
      </c>
      <c r="E27" s="13">
        <f>E28+E31+E32</f>
        <v>10996.2</v>
      </c>
      <c r="F27" s="13">
        <f>F28+F31+F32</f>
        <v>11023.105202186734</v>
      </c>
      <c r="G27" s="14">
        <f t="shared" si="0"/>
        <v>105.65485111564996</v>
      </c>
      <c r="H27" s="46">
        <v>0</v>
      </c>
    </row>
    <row r="28" spans="1:8" ht="18" customHeight="1">
      <c r="A28" s="15" t="s">
        <v>17</v>
      </c>
      <c r="B28" s="16" t="s">
        <v>36</v>
      </c>
      <c r="C28" s="15" t="s">
        <v>19</v>
      </c>
      <c r="D28" s="17">
        <v>8880.840178753</v>
      </c>
      <c r="E28" s="17">
        <v>9235.5</v>
      </c>
      <c r="F28" s="17">
        <v>9345.869756600736</v>
      </c>
      <c r="G28" s="18">
        <f t="shared" si="0"/>
        <v>105.23632413699211</v>
      </c>
      <c r="H28" s="29">
        <v>0</v>
      </c>
    </row>
    <row r="29" spans="1:8" ht="18" customHeight="1">
      <c r="A29" s="15"/>
      <c r="B29" s="16" t="s">
        <v>37</v>
      </c>
      <c r="C29" s="15" t="s">
        <v>19</v>
      </c>
      <c r="D29" s="17"/>
      <c r="E29" s="29"/>
      <c r="F29" s="30"/>
      <c r="G29" s="18"/>
      <c r="H29" s="29"/>
    </row>
    <row r="30" spans="1:8" ht="18" customHeight="1">
      <c r="A30" s="15"/>
      <c r="B30" s="16" t="s">
        <v>38</v>
      </c>
      <c r="C30" s="15" t="s">
        <v>19</v>
      </c>
      <c r="D30" s="17"/>
      <c r="E30" s="29"/>
      <c r="F30" s="20"/>
      <c r="G30" s="18"/>
      <c r="H30" s="29"/>
    </row>
    <row r="31" spans="1:8" ht="18" customHeight="1">
      <c r="A31" s="15" t="s">
        <v>17</v>
      </c>
      <c r="B31" s="16" t="s">
        <v>39</v>
      </c>
      <c r="C31" s="15" t="s">
        <v>19</v>
      </c>
      <c r="D31" s="17">
        <v>880.761513274</v>
      </c>
      <c r="E31" s="17">
        <v>987.7</v>
      </c>
      <c r="F31" s="17">
        <v>913.2155857399999</v>
      </c>
      <c r="G31" s="18">
        <f t="shared" si="0"/>
        <v>103.6847741388427</v>
      </c>
      <c r="H31" s="29">
        <v>0</v>
      </c>
    </row>
    <row r="32" spans="1:8" ht="18" customHeight="1">
      <c r="A32" s="15" t="s">
        <v>17</v>
      </c>
      <c r="B32" s="16" t="s">
        <v>40</v>
      </c>
      <c r="C32" s="15" t="s">
        <v>19</v>
      </c>
      <c r="D32" s="19">
        <v>671.5256899999999</v>
      </c>
      <c r="E32" s="17">
        <v>773</v>
      </c>
      <c r="F32" s="17">
        <v>764.0198598459999</v>
      </c>
      <c r="G32" s="18">
        <f t="shared" si="0"/>
        <v>113.77373512635086</v>
      </c>
      <c r="H32" s="29">
        <v>0</v>
      </c>
    </row>
    <row r="33" spans="1:8" ht="18" customHeight="1">
      <c r="A33" s="15"/>
      <c r="B33" s="16"/>
      <c r="C33" s="15"/>
      <c r="D33" s="19"/>
      <c r="E33" s="19"/>
      <c r="F33" s="17"/>
      <c r="G33" s="18"/>
      <c r="H33" s="18"/>
    </row>
    <row r="34" spans="1:8" s="4" customFormat="1" ht="18" customHeight="1">
      <c r="A34" s="10" t="s">
        <v>28</v>
      </c>
      <c r="B34" s="11" t="s">
        <v>41</v>
      </c>
      <c r="C34" s="10"/>
      <c r="D34" s="21"/>
      <c r="E34" s="21"/>
      <c r="F34" s="13"/>
      <c r="G34" s="18"/>
      <c r="H34" s="18"/>
    </row>
    <row r="35" spans="1:8" ht="18" customHeight="1">
      <c r="A35" s="15" t="s">
        <v>42</v>
      </c>
      <c r="B35" s="16" t="s">
        <v>43</v>
      </c>
      <c r="C35" s="15" t="s">
        <v>44</v>
      </c>
      <c r="D35" s="17">
        <v>121.1703</v>
      </c>
      <c r="E35" s="17">
        <v>121</v>
      </c>
      <c r="F35" s="17">
        <v>122.2981</v>
      </c>
      <c r="G35" s="18">
        <f t="shared" si="0"/>
        <v>100.93075613413518</v>
      </c>
      <c r="H35" s="18">
        <f>F35/E35*100</f>
        <v>101.07280991735537</v>
      </c>
    </row>
    <row r="36" spans="1:8" ht="15" customHeight="1">
      <c r="A36" s="15"/>
      <c r="B36" s="16" t="s">
        <v>45</v>
      </c>
      <c r="C36" s="15" t="s">
        <v>19</v>
      </c>
      <c r="D36" s="17">
        <v>86.55266</v>
      </c>
      <c r="E36" s="17">
        <v>86.4</v>
      </c>
      <c r="F36" s="17">
        <f>88374.1/1000</f>
        <v>88.37410000000001</v>
      </c>
      <c r="G36" s="18">
        <f t="shared" si="0"/>
        <v>102.10442983496984</v>
      </c>
      <c r="H36" s="18">
        <f>F36/E36*100</f>
        <v>102.28483796296297</v>
      </c>
    </row>
    <row r="37" spans="1:8" ht="15" customHeight="1">
      <c r="A37" s="15" t="s">
        <v>42</v>
      </c>
      <c r="B37" s="16" t="s">
        <v>46</v>
      </c>
      <c r="C37" s="15" t="s">
        <v>47</v>
      </c>
      <c r="D37" s="17">
        <v>454.7085</v>
      </c>
      <c r="E37" s="17">
        <v>465.2</v>
      </c>
      <c r="F37" s="17">
        <f>466067.7/1000</f>
        <v>466.0677</v>
      </c>
      <c r="G37" s="18">
        <f t="shared" si="0"/>
        <v>102.49812792151457</v>
      </c>
      <c r="H37" s="18">
        <f>F37/E37*100</f>
        <v>100.1865219260533</v>
      </c>
    </row>
    <row r="38" spans="1:8" ht="15" customHeight="1">
      <c r="A38" s="15" t="s">
        <v>48</v>
      </c>
      <c r="B38" s="31" t="s">
        <v>49</v>
      </c>
      <c r="C38" s="15"/>
      <c r="D38" s="17"/>
      <c r="E38" s="17"/>
      <c r="F38" s="17"/>
      <c r="G38" s="18"/>
      <c r="H38" s="18"/>
    </row>
    <row r="39" spans="1:8" ht="15" customHeight="1">
      <c r="A39" s="15" t="s">
        <v>42</v>
      </c>
      <c r="B39" s="16" t="s">
        <v>50</v>
      </c>
      <c r="C39" s="15" t="s">
        <v>44</v>
      </c>
      <c r="D39" s="17">
        <v>69.1768</v>
      </c>
      <c r="E39" s="17">
        <v>68.6</v>
      </c>
      <c r="F39" s="17">
        <f>69809.7/1000</f>
        <v>69.80969999999999</v>
      </c>
      <c r="G39" s="18">
        <f aca="true" t="shared" si="1" ref="G39:G101">F39/D39*100</f>
        <v>100.91490210590833</v>
      </c>
      <c r="H39" s="18">
        <f aca="true" t="shared" si="2" ref="H39:H101">F39/E39*100</f>
        <v>101.7634110787172</v>
      </c>
    </row>
    <row r="40" spans="1:8" ht="15" customHeight="1">
      <c r="A40" s="15" t="s">
        <v>51</v>
      </c>
      <c r="B40" s="16" t="s">
        <v>182</v>
      </c>
      <c r="C40" s="15" t="s">
        <v>52</v>
      </c>
      <c r="D40" s="17">
        <v>54.29406968810352</v>
      </c>
      <c r="E40" s="17">
        <v>55.6</v>
      </c>
      <c r="F40" s="32">
        <v>54.692327857017005</v>
      </c>
      <c r="G40" s="18">
        <f t="shared" si="1"/>
        <v>100.73352056900747</v>
      </c>
      <c r="H40" s="18">
        <f t="shared" si="2"/>
        <v>98.36749614571404</v>
      </c>
    </row>
    <row r="41" spans="1:8" ht="15" customHeight="1">
      <c r="A41" s="41" t="s">
        <v>51</v>
      </c>
      <c r="B41" s="42" t="s">
        <v>53</v>
      </c>
      <c r="C41" s="41" t="s">
        <v>47</v>
      </c>
      <c r="D41" s="43">
        <f>375589/1000</f>
        <v>375.589</v>
      </c>
      <c r="E41" s="43">
        <v>381.4</v>
      </c>
      <c r="F41" s="43">
        <f>381805.5/1000</f>
        <v>381.8055</v>
      </c>
      <c r="G41" s="44">
        <f t="shared" si="1"/>
        <v>101.6551336700489</v>
      </c>
      <c r="H41" s="44">
        <f t="shared" si="2"/>
        <v>100.10631882538019</v>
      </c>
    </row>
    <row r="42" spans="1:8" ht="15" customHeight="1">
      <c r="A42" s="47" t="s">
        <v>42</v>
      </c>
      <c r="B42" s="48" t="s">
        <v>54</v>
      </c>
      <c r="C42" s="47" t="s">
        <v>44</v>
      </c>
      <c r="D42" s="49">
        <f>17375.86/1000</f>
        <v>17.37586</v>
      </c>
      <c r="E42" s="49">
        <v>17.8</v>
      </c>
      <c r="F42" s="49">
        <f>18564.4/1000</f>
        <v>18.564400000000003</v>
      </c>
      <c r="G42" s="51">
        <f t="shared" si="1"/>
        <v>106.84017942133515</v>
      </c>
      <c r="H42" s="51">
        <f t="shared" si="2"/>
        <v>104.29438202247192</v>
      </c>
    </row>
    <row r="43" spans="1:8" ht="15" customHeight="1">
      <c r="A43" s="15" t="s">
        <v>51</v>
      </c>
      <c r="B43" s="16" t="s">
        <v>55</v>
      </c>
      <c r="C43" s="15" t="s">
        <v>52</v>
      </c>
      <c r="D43" s="17">
        <v>45.534149101109236</v>
      </c>
      <c r="E43" s="17">
        <v>47.1</v>
      </c>
      <c r="F43" s="32">
        <v>45.38913188683716</v>
      </c>
      <c r="G43" s="18">
        <f t="shared" si="1"/>
        <v>99.68151987654352</v>
      </c>
      <c r="H43" s="18">
        <f t="shared" si="2"/>
        <v>96.36758362385808</v>
      </c>
    </row>
    <row r="44" spans="1:8" ht="18" customHeight="1">
      <c r="A44" s="15" t="s">
        <v>51</v>
      </c>
      <c r="B44" s="16" t="s">
        <v>56</v>
      </c>
      <c r="C44" s="15" t="s">
        <v>47</v>
      </c>
      <c r="D44" s="17">
        <f>79119.5/1000</f>
        <v>79.1195</v>
      </c>
      <c r="E44" s="17">
        <v>83.8</v>
      </c>
      <c r="F44" s="17">
        <f>84262.2/1000</f>
        <v>84.26219999999999</v>
      </c>
      <c r="G44" s="18">
        <f t="shared" si="1"/>
        <v>106.49991468601291</v>
      </c>
      <c r="H44" s="18">
        <f t="shared" si="2"/>
        <v>100.55155131264917</v>
      </c>
    </row>
    <row r="45" spans="1:8" s="36" customFormat="1" ht="18" customHeight="1">
      <c r="A45" s="15" t="s">
        <v>57</v>
      </c>
      <c r="B45" s="31" t="s">
        <v>58</v>
      </c>
      <c r="C45" s="33"/>
      <c r="D45" s="34"/>
      <c r="E45" s="34"/>
      <c r="F45" s="35"/>
      <c r="G45" s="18"/>
      <c r="H45" s="18"/>
    </row>
    <row r="46" spans="1:8" ht="18" customHeight="1">
      <c r="A46" s="15" t="s">
        <v>17</v>
      </c>
      <c r="B46" s="16" t="s">
        <v>59</v>
      </c>
      <c r="C46" s="15" t="s">
        <v>44</v>
      </c>
      <c r="D46" s="17">
        <f>908.8/1000</f>
        <v>0.9087999999999999</v>
      </c>
      <c r="E46" s="17">
        <v>1.3</v>
      </c>
      <c r="F46" s="45">
        <f>684.4/1000</f>
        <v>0.6844</v>
      </c>
      <c r="G46" s="18">
        <f t="shared" si="1"/>
        <v>75.3080985915493</v>
      </c>
      <c r="H46" s="18">
        <f t="shared" si="2"/>
        <v>52.646153846153844</v>
      </c>
    </row>
    <row r="47" spans="1:8" ht="18" customHeight="1">
      <c r="A47" s="15" t="s">
        <v>51</v>
      </c>
      <c r="B47" s="16" t="s">
        <v>60</v>
      </c>
      <c r="C47" s="15" t="s">
        <v>52</v>
      </c>
      <c r="D47" s="45">
        <v>17.487125880281692</v>
      </c>
      <c r="E47" s="17">
        <v>18.1</v>
      </c>
      <c r="F47" s="45">
        <v>17.594973699590884</v>
      </c>
      <c r="G47" s="18">
        <f t="shared" si="1"/>
        <v>100.61672695700557</v>
      </c>
      <c r="H47" s="18">
        <f t="shared" si="2"/>
        <v>97.2097994452535</v>
      </c>
    </row>
    <row r="48" spans="1:8" ht="18" customHeight="1">
      <c r="A48" s="15" t="s">
        <v>51</v>
      </c>
      <c r="B48" s="16" t="s">
        <v>61</v>
      </c>
      <c r="C48" s="15" t="s">
        <v>47</v>
      </c>
      <c r="D48" s="17">
        <f>1589.23/1000</f>
        <v>1.58923</v>
      </c>
      <c r="E48" s="17">
        <v>2.3</v>
      </c>
      <c r="F48" s="45">
        <f>1204.2/1000</f>
        <v>1.2042</v>
      </c>
      <c r="G48" s="18">
        <f t="shared" si="1"/>
        <v>75.7725439363717</v>
      </c>
      <c r="H48" s="18">
        <f t="shared" si="2"/>
        <v>52.356521739130436</v>
      </c>
    </row>
    <row r="49" spans="1:8" s="36" customFormat="1" ht="18" customHeight="1">
      <c r="A49" s="15" t="s">
        <v>62</v>
      </c>
      <c r="B49" s="31" t="s">
        <v>63</v>
      </c>
      <c r="C49" s="33"/>
      <c r="D49" s="34"/>
      <c r="E49" s="34"/>
      <c r="F49" s="35"/>
      <c r="G49" s="18"/>
      <c r="H49" s="18"/>
    </row>
    <row r="50" spans="1:8" ht="18" customHeight="1">
      <c r="A50" s="15" t="s">
        <v>17</v>
      </c>
      <c r="B50" s="16" t="s">
        <v>64</v>
      </c>
      <c r="C50" s="15" t="s">
        <v>65</v>
      </c>
      <c r="D50" s="45">
        <f>15875.56/1000</f>
        <v>15.87556</v>
      </c>
      <c r="E50" s="17">
        <v>15.7</v>
      </c>
      <c r="F50" s="45">
        <f>15876.3/1000</f>
        <v>15.876299999999999</v>
      </c>
      <c r="G50" s="18">
        <f t="shared" si="1"/>
        <v>100.00466125289438</v>
      </c>
      <c r="H50" s="18">
        <f t="shared" si="2"/>
        <v>101.12292993630574</v>
      </c>
    </row>
    <row r="51" spans="1:8" ht="18" customHeight="1">
      <c r="A51" s="15"/>
      <c r="B51" s="16" t="s">
        <v>66</v>
      </c>
      <c r="C51" s="15" t="s">
        <v>67</v>
      </c>
      <c r="D51" s="17">
        <v>452.34</v>
      </c>
      <c r="E51" s="17">
        <v>534</v>
      </c>
      <c r="F51" s="17">
        <v>369.4</v>
      </c>
      <c r="G51" s="18">
        <f t="shared" si="1"/>
        <v>81.66423486757749</v>
      </c>
      <c r="H51" s="18">
        <f t="shared" si="2"/>
        <v>69.17602996254682</v>
      </c>
    </row>
    <row r="52" spans="1:8" ht="18" customHeight="1">
      <c r="A52" s="15" t="s">
        <v>51</v>
      </c>
      <c r="B52" s="16" t="s">
        <v>68</v>
      </c>
      <c r="C52" s="15" t="s">
        <v>52</v>
      </c>
      <c r="D52" s="45">
        <v>90.93909006565548</v>
      </c>
      <c r="E52" s="17">
        <v>88.7</v>
      </c>
      <c r="F52" s="45">
        <v>92.4</v>
      </c>
      <c r="G52" s="18">
        <f t="shared" si="1"/>
        <v>101.60647080731707</v>
      </c>
      <c r="H52" s="18">
        <f t="shared" si="2"/>
        <v>104.17136414881625</v>
      </c>
    </row>
    <row r="53" spans="1:8" ht="18" customHeight="1">
      <c r="A53" s="15"/>
      <c r="B53" s="16" t="s">
        <v>69</v>
      </c>
      <c r="C53" s="15" t="s">
        <v>65</v>
      </c>
      <c r="D53" s="45">
        <f>14065.85/1000</f>
        <v>14.065850000000001</v>
      </c>
      <c r="E53" s="17">
        <v>14.6</v>
      </c>
      <c r="F53" s="45">
        <f>14243/1000</f>
        <v>14.243</v>
      </c>
      <c r="G53" s="18">
        <f t="shared" si="1"/>
        <v>101.25943330833186</v>
      </c>
      <c r="H53" s="18">
        <f t="shared" si="2"/>
        <v>97.55479452054794</v>
      </c>
    </row>
    <row r="54" spans="1:8" ht="18" customHeight="1">
      <c r="A54" s="15" t="s">
        <v>51</v>
      </c>
      <c r="B54" s="16" t="s">
        <v>70</v>
      </c>
      <c r="C54" s="15" t="s">
        <v>71</v>
      </c>
      <c r="D54" s="45">
        <f>127913.56/1000</f>
        <v>127.91356</v>
      </c>
      <c r="E54" s="17">
        <v>129.1</v>
      </c>
      <c r="F54" s="45">
        <v>131.619</v>
      </c>
      <c r="G54" s="18">
        <f t="shared" si="1"/>
        <v>102.89683126636457</v>
      </c>
      <c r="H54" s="18">
        <f t="shared" si="2"/>
        <v>101.95120061967467</v>
      </c>
    </row>
    <row r="55" spans="1:8" ht="18" customHeight="1">
      <c r="A55" s="15"/>
      <c r="B55" s="16"/>
      <c r="C55" s="15"/>
      <c r="D55" s="19"/>
      <c r="E55" s="19"/>
      <c r="F55" s="17"/>
      <c r="G55" s="18"/>
      <c r="H55" s="18"/>
    </row>
    <row r="56" spans="1:8" s="4" customFormat="1" ht="18" customHeight="1">
      <c r="A56" s="10" t="s">
        <v>72</v>
      </c>
      <c r="B56" s="11" t="s">
        <v>73</v>
      </c>
      <c r="C56" s="10"/>
      <c r="D56" s="21"/>
      <c r="E56" s="21"/>
      <c r="F56" s="13"/>
      <c r="G56" s="18"/>
      <c r="H56" s="18"/>
    </row>
    <row r="57" spans="1:8" ht="18" customHeight="1">
      <c r="A57" s="15" t="s">
        <v>17</v>
      </c>
      <c r="B57" s="16" t="s">
        <v>74</v>
      </c>
      <c r="C57" s="15" t="s">
        <v>75</v>
      </c>
      <c r="D57" s="17">
        <v>73.5</v>
      </c>
      <c r="E57" s="17">
        <v>75</v>
      </c>
      <c r="F57" s="30" t="s">
        <v>189</v>
      </c>
      <c r="G57" s="18"/>
      <c r="H57" s="18"/>
    </row>
    <row r="58" spans="1:8" ht="18" customHeight="1">
      <c r="A58" s="15" t="s">
        <v>17</v>
      </c>
      <c r="B58" s="16" t="s">
        <v>76</v>
      </c>
      <c r="C58" s="15" t="s">
        <v>19</v>
      </c>
      <c r="D58" s="17">
        <v>91.9</v>
      </c>
      <c r="E58" s="17">
        <v>98.2</v>
      </c>
      <c r="F58" s="30" t="s">
        <v>189</v>
      </c>
      <c r="G58" s="18"/>
      <c r="H58" s="18"/>
    </row>
    <row r="59" spans="1:8" ht="18" customHeight="1">
      <c r="A59" s="15" t="s">
        <v>17</v>
      </c>
      <c r="B59" s="16" t="s">
        <v>77</v>
      </c>
      <c r="C59" s="15" t="s">
        <v>19</v>
      </c>
      <c r="D59" s="17">
        <v>735</v>
      </c>
      <c r="E59" s="17">
        <v>735</v>
      </c>
      <c r="F59" s="30" t="s">
        <v>189</v>
      </c>
      <c r="G59" s="18"/>
      <c r="H59" s="18"/>
    </row>
    <row r="60" spans="1:8" ht="18" customHeight="1">
      <c r="A60" s="15" t="s">
        <v>17</v>
      </c>
      <c r="B60" s="16" t="s">
        <v>78</v>
      </c>
      <c r="C60" s="15" t="s">
        <v>19</v>
      </c>
      <c r="D60" s="17">
        <v>10277.7</v>
      </c>
      <c r="E60" s="17">
        <v>10890</v>
      </c>
      <c r="F60" s="30" t="s">
        <v>189</v>
      </c>
      <c r="G60" s="18"/>
      <c r="H60" s="18"/>
    </row>
    <row r="61" spans="1:8" ht="18" customHeight="1">
      <c r="A61" s="15" t="s">
        <v>42</v>
      </c>
      <c r="B61" s="16" t="s">
        <v>79</v>
      </c>
      <c r="C61" s="15" t="s">
        <v>80</v>
      </c>
      <c r="D61" s="17">
        <f>116417.4/1000</f>
        <v>116.4174</v>
      </c>
      <c r="E61" s="17">
        <v>127</v>
      </c>
      <c r="F61" s="17">
        <f>123954.9/1000</f>
        <v>123.9549</v>
      </c>
      <c r="G61" s="18">
        <f t="shared" si="1"/>
        <v>106.47454761917032</v>
      </c>
      <c r="H61" s="18">
        <f t="shared" si="2"/>
        <v>97.60228346456692</v>
      </c>
    </row>
    <row r="62" spans="1:8" s="4" customFormat="1" ht="18" customHeight="1">
      <c r="A62" s="10" t="s">
        <v>81</v>
      </c>
      <c r="B62" s="11" t="s">
        <v>40</v>
      </c>
      <c r="C62" s="10"/>
      <c r="D62" s="21"/>
      <c r="E62" s="21"/>
      <c r="F62" s="13"/>
      <c r="G62" s="18"/>
      <c r="H62" s="18"/>
    </row>
    <row r="63" spans="1:8" ht="18" customHeight="1">
      <c r="A63" s="15" t="s">
        <v>17</v>
      </c>
      <c r="B63" s="16" t="s">
        <v>82</v>
      </c>
      <c r="C63" s="15" t="s">
        <v>65</v>
      </c>
      <c r="D63" s="45">
        <f>9745.3/1000</f>
        <v>9.745299999999999</v>
      </c>
      <c r="E63" s="17">
        <v>9.9</v>
      </c>
      <c r="F63" s="45">
        <f>9780.3/1000</f>
        <v>9.780299999999999</v>
      </c>
      <c r="G63" s="18">
        <f t="shared" si="1"/>
        <v>100.35914748648067</v>
      </c>
      <c r="H63" s="18">
        <f t="shared" si="2"/>
        <v>98.79090909090907</v>
      </c>
    </row>
    <row r="64" spans="1:8" ht="18" customHeight="1">
      <c r="A64" s="15" t="s">
        <v>17</v>
      </c>
      <c r="B64" s="16" t="s">
        <v>83</v>
      </c>
      <c r="C64" s="15" t="s">
        <v>80</v>
      </c>
      <c r="D64" s="17">
        <v>22.9714</v>
      </c>
      <c r="E64" s="17">
        <v>26.4</v>
      </c>
      <c r="F64" s="17">
        <v>25.51</v>
      </c>
      <c r="G64" s="18">
        <f t="shared" si="1"/>
        <v>111.05113314817557</v>
      </c>
      <c r="H64" s="18">
        <f t="shared" si="2"/>
        <v>96.62878787878789</v>
      </c>
    </row>
    <row r="65" spans="1:8" ht="18" customHeight="1">
      <c r="A65" s="15"/>
      <c r="B65" s="16" t="s">
        <v>84</v>
      </c>
      <c r="C65" s="15" t="s">
        <v>19</v>
      </c>
      <c r="D65" s="17">
        <v>22.2176</v>
      </c>
      <c r="E65" s="17">
        <v>25.4</v>
      </c>
      <c r="F65" s="17">
        <v>24.7094</v>
      </c>
      <c r="G65" s="18">
        <f t="shared" si="1"/>
        <v>111.21543281002448</v>
      </c>
      <c r="H65" s="18">
        <f t="shared" si="2"/>
        <v>97.28110236220473</v>
      </c>
    </row>
    <row r="66" spans="1:8" ht="18" customHeight="1">
      <c r="A66" s="15"/>
      <c r="B66" s="16"/>
      <c r="C66" s="15"/>
      <c r="D66" s="19"/>
      <c r="E66" s="19"/>
      <c r="F66" s="17"/>
      <c r="G66" s="18"/>
      <c r="H66" s="18"/>
    </row>
    <row r="67" spans="1:8" s="4" customFormat="1" ht="18" customHeight="1">
      <c r="A67" s="10" t="s">
        <v>85</v>
      </c>
      <c r="B67" s="11" t="s">
        <v>39</v>
      </c>
      <c r="C67" s="10"/>
      <c r="D67" s="21"/>
      <c r="E67" s="21"/>
      <c r="F67" s="13"/>
      <c r="G67" s="18"/>
      <c r="H67" s="18"/>
    </row>
    <row r="68" spans="1:8" ht="16.5" customHeight="1">
      <c r="A68" s="15" t="s">
        <v>17</v>
      </c>
      <c r="B68" s="16" t="s">
        <v>86</v>
      </c>
      <c r="C68" s="15" t="s">
        <v>65</v>
      </c>
      <c r="D68" s="45">
        <f>6345.6/1000</f>
        <v>6.3456</v>
      </c>
      <c r="E68" s="17">
        <v>5.5</v>
      </c>
      <c r="F68" s="45">
        <f>6503.4/1000</f>
        <v>6.5034</v>
      </c>
      <c r="G68" s="18">
        <f t="shared" si="1"/>
        <v>102.48676248108926</v>
      </c>
      <c r="H68" s="18">
        <f t="shared" si="2"/>
        <v>118.24363636363637</v>
      </c>
    </row>
    <row r="69" spans="1:8" ht="16.5" customHeight="1">
      <c r="A69" s="15" t="s">
        <v>17</v>
      </c>
      <c r="B69" s="16" t="s">
        <v>87</v>
      </c>
      <c r="C69" s="15" t="s">
        <v>19</v>
      </c>
      <c r="D69" s="17">
        <v>24.3067</v>
      </c>
      <c r="E69" s="17">
        <v>16.7</v>
      </c>
      <c r="F69" s="17">
        <v>25.312</v>
      </c>
      <c r="G69" s="18">
        <f t="shared" si="1"/>
        <v>104.13589668692171</v>
      </c>
      <c r="H69" s="18">
        <f t="shared" si="2"/>
        <v>151.56886227544913</v>
      </c>
    </row>
    <row r="70" spans="1:8" ht="16.5" customHeight="1">
      <c r="A70" s="15" t="s">
        <v>42</v>
      </c>
      <c r="B70" s="16" t="s">
        <v>88</v>
      </c>
      <c r="C70" s="15" t="s">
        <v>19</v>
      </c>
      <c r="D70" s="17">
        <v>1.1</v>
      </c>
      <c r="E70" s="17">
        <v>4.7</v>
      </c>
      <c r="F70" s="17">
        <v>4.67</v>
      </c>
      <c r="G70" s="18">
        <f t="shared" si="1"/>
        <v>424.5454545454545</v>
      </c>
      <c r="H70" s="18">
        <f t="shared" si="2"/>
        <v>99.36170212765957</v>
      </c>
    </row>
    <row r="71" spans="1:8" ht="16.5" customHeight="1">
      <c r="A71" s="15" t="s">
        <v>17</v>
      </c>
      <c r="B71" s="16" t="s">
        <v>89</v>
      </c>
      <c r="C71" s="15" t="s">
        <v>19</v>
      </c>
      <c r="D71" s="32">
        <v>33.425</v>
      </c>
      <c r="E71" s="32">
        <v>33.4</v>
      </c>
      <c r="F71" s="32">
        <v>33.298</v>
      </c>
      <c r="G71" s="18">
        <f t="shared" si="1"/>
        <v>99.6200448765894</v>
      </c>
      <c r="H71" s="18">
        <f t="shared" si="2"/>
        <v>99.69461077844312</v>
      </c>
    </row>
    <row r="72" spans="1:8" ht="16.5" customHeight="1">
      <c r="A72" s="15" t="s">
        <v>17</v>
      </c>
      <c r="B72" s="16" t="s">
        <v>90</v>
      </c>
      <c r="C72" s="15" t="s">
        <v>91</v>
      </c>
      <c r="D72" s="45">
        <v>1838.6</v>
      </c>
      <c r="E72" s="17">
        <v>500</v>
      </c>
      <c r="F72" s="45">
        <v>1662.1</v>
      </c>
      <c r="G72" s="18">
        <f t="shared" si="1"/>
        <v>90.40030457957141</v>
      </c>
      <c r="H72" s="18">
        <f t="shared" si="2"/>
        <v>332.41999999999996</v>
      </c>
    </row>
    <row r="73" spans="1:8" ht="18" customHeight="1">
      <c r="A73" s="15" t="s">
        <v>17</v>
      </c>
      <c r="B73" s="16" t="s">
        <v>92</v>
      </c>
      <c r="C73" s="15" t="s">
        <v>30</v>
      </c>
      <c r="D73" s="17"/>
      <c r="E73" s="17">
        <v>50.1</v>
      </c>
      <c r="F73" s="30"/>
      <c r="G73" s="18"/>
      <c r="H73" s="18"/>
    </row>
    <row r="74" spans="1:8" ht="18" customHeight="1">
      <c r="A74" s="15"/>
      <c r="B74" s="16"/>
      <c r="C74" s="15"/>
      <c r="D74" s="19"/>
      <c r="E74" s="19"/>
      <c r="F74" s="17"/>
      <c r="G74" s="20"/>
      <c r="H74" s="20"/>
    </row>
    <row r="75" spans="1:8" s="4" customFormat="1" ht="23.25" customHeight="1">
      <c r="A75" s="10" t="s">
        <v>93</v>
      </c>
      <c r="B75" s="11" t="s">
        <v>94</v>
      </c>
      <c r="C75" s="10"/>
      <c r="D75" s="21"/>
      <c r="E75" s="21"/>
      <c r="F75" s="13"/>
      <c r="G75" s="22"/>
      <c r="H75" s="22"/>
    </row>
    <row r="76" spans="1:8" s="4" customFormat="1" ht="18" customHeight="1">
      <c r="A76" s="56" t="s">
        <v>12</v>
      </c>
      <c r="B76" s="11" t="s">
        <v>183</v>
      </c>
      <c r="C76" s="54" t="s">
        <v>30</v>
      </c>
      <c r="D76" s="53">
        <v>97.7</v>
      </c>
      <c r="E76" s="53">
        <v>105.2</v>
      </c>
      <c r="F76" s="53">
        <v>106</v>
      </c>
      <c r="G76" s="53">
        <v>0</v>
      </c>
      <c r="H76" s="53">
        <v>0</v>
      </c>
    </row>
    <row r="77" spans="1:8" ht="18.75" customHeight="1">
      <c r="A77" s="15" t="s">
        <v>17</v>
      </c>
      <c r="B77" s="16" t="s">
        <v>184</v>
      </c>
      <c r="C77" s="55" t="s">
        <v>30</v>
      </c>
      <c r="D77" s="45">
        <v>94.1</v>
      </c>
      <c r="E77" s="45">
        <v>96.2</v>
      </c>
      <c r="F77" s="45">
        <v>102</v>
      </c>
      <c r="G77" s="45">
        <v>0</v>
      </c>
      <c r="H77" s="45">
        <v>0</v>
      </c>
    </row>
    <row r="78" spans="1:8" ht="18.75" customHeight="1">
      <c r="A78" s="15" t="s">
        <v>17</v>
      </c>
      <c r="B78" s="16" t="s">
        <v>185</v>
      </c>
      <c r="C78" s="55" t="s">
        <v>30</v>
      </c>
      <c r="D78" s="45">
        <v>97.3</v>
      </c>
      <c r="E78" s="45">
        <v>106.5</v>
      </c>
      <c r="F78" s="45">
        <v>106</v>
      </c>
      <c r="G78" s="45">
        <v>0</v>
      </c>
      <c r="H78" s="45">
        <v>0</v>
      </c>
    </row>
    <row r="79" spans="1:8" ht="18.75" customHeight="1">
      <c r="A79" s="15" t="s">
        <v>17</v>
      </c>
      <c r="B79" s="16" t="s">
        <v>186</v>
      </c>
      <c r="C79" s="55" t="s">
        <v>30</v>
      </c>
      <c r="D79" s="45">
        <v>111.2</v>
      </c>
      <c r="E79" s="45">
        <v>110</v>
      </c>
      <c r="F79" s="45">
        <v>112</v>
      </c>
      <c r="G79" s="45">
        <v>0</v>
      </c>
      <c r="H79" s="45">
        <v>0</v>
      </c>
    </row>
    <row r="80" spans="1:8" ht="15.75">
      <c r="A80" s="15" t="s">
        <v>17</v>
      </c>
      <c r="B80" s="16" t="s">
        <v>187</v>
      </c>
      <c r="C80" s="55" t="s">
        <v>30</v>
      </c>
      <c r="D80" s="45">
        <v>107.1</v>
      </c>
      <c r="E80" s="45">
        <v>108</v>
      </c>
      <c r="F80" s="45">
        <v>110</v>
      </c>
      <c r="G80" s="45">
        <v>0</v>
      </c>
      <c r="H80" s="45">
        <v>0</v>
      </c>
    </row>
    <row r="81" spans="1:8" ht="18" customHeight="1">
      <c r="A81" s="41"/>
      <c r="B81" s="42"/>
      <c r="C81" s="41"/>
      <c r="D81" s="43"/>
      <c r="E81" s="43"/>
      <c r="F81" s="43"/>
      <c r="G81" s="44"/>
      <c r="H81" s="44"/>
    </row>
    <row r="82" spans="1:8" s="4" customFormat="1" ht="23.25" customHeight="1">
      <c r="A82" s="56" t="s">
        <v>28</v>
      </c>
      <c r="B82" s="57" t="s">
        <v>95</v>
      </c>
      <c r="C82" s="56"/>
      <c r="D82" s="58"/>
      <c r="E82" s="58"/>
      <c r="F82" s="59"/>
      <c r="G82" s="60"/>
      <c r="H82" s="60"/>
    </row>
    <row r="83" spans="1:8" ht="19.5" customHeight="1">
      <c r="A83" s="15" t="s">
        <v>17</v>
      </c>
      <c r="B83" s="16" t="s">
        <v>96</v>
      </c>
      <c r="C83" s="15" t="s">
        <v>47</v>
      </c>
      <c r="D83" s="45">
        <v>199</v>
      </c>
      <c r="E83" s="45">
        <v>200</v>
      </c>
      <c r="F83" s="45">
        <v>212</v>
      </c>
      <c r="G83" s="18">
        <f t="shared" si="1"/>
        <v>106.53266331658291</v>
      </c>
      <c r="H83" s="18">
        <f t="shared" si="2"/>
        <v>106</v>
      </c>
    </row>
    <row r="84" spans="1:8" ht="19.5" customHeight="1">
      <c r="A84" s="15" t="s">
        <v>17</v>
      </c>
      <c r="B84" s="16" t="s">
        <v>97</v>
      </c>
      <c r="C84" s="15" t="s">
        <v>98</v>
      </c>
      <c r="D84" s="45">
        <v>108925</v>
      </c>
      <c r="E84" s="45">
        <v>112790</v>
      </c>
      <c r="F84" s="45">
        <v>110500</v>
      </c>
      <c r="G84" s="18">
        <f t="shared" si="1"/>
        <v>101.44594904750977</v>
      </c>
      <c r="H84" s="18">
        <f t="shared" si="2"/>
        <v>97.9696781629577</v>
      </c>
    </row>
    <row r="85" spans="1:8" ht="19.5" customHeight="1" hidden="1">
      <c r="A85" s="15" t="s">
        <v>17</v>
      </c>
      <c r="B85" s="16" t="s">
        <v>99</v>
      </c>
      <c r="C85" s="15" t="s">
        <v>98</v>
      </c>
      <c r="D85" s="45"/>
      <c r="E85" s="45">
        <v>13004</v>
      </c>
      <c r="F85" s="45"/>
      <c r="G85" s="18" t="e">
        <f t="shared" si="1"/>
        <v>#DIV/0!</v>
      </c>
      <c r="H85" s="18">
        <f t="shared" si="2"/>
        <v>0</v>
      </c>
    </row>
    <row r="86" spans="1:8" ht="19.5" customHeight="1">
      <c r="A86" s="15" t="s">
        <v>17</v>
      </c>
      <c r="B86" s="16" t="s">
        <v>100</v>
      </c>
      <c r="C86" s="15" t="s">
        <v>101</v>
      </c>
      <c r="D86" s="45">
        <v>59610</v>
      </c>
      <c r="E86" s="45">
        <v>50110</v>
      </c>
      <c r="F86" s="45">
        <v>56500</v>
      </c>
      <c r="G86" s="18">
        <f t="shared" si="1"/>
        <v>94.78275457138065</v>
      </c>
      <c r="H86" s="18">
        <f t="shared" si="2"/>
        <v>112.7519457194173</v>
      </c>
    </row>
    <row r="87" spans="1:8" ht="19.5" customHeight="1">
      <c r="A87" s="15" t="s">
        <v>17</v>
      </c>
      <c r="B87" s="16" t="s">
        <v>102</v>
      </c>
      <c r="C87" s="15" t="s">
        <v>47</v>
      </c>
      <c r="D87" s="45">
        <v>1538</v>
      </c>
      <c r="E87" s="45">
        <v>1600</v>
      </c>
      <c r="F87" s="45">
        <v>1539</v>
      </c>
      <c r="G87" s="18">
        <f t="shared" si="1"/>
        <v>100.06501950585177</v>
      </c>
      <c r="H87" s="18">
        <f t="shared" si="2"/>
        <v>96.1875</v>
      </c>
    </row>
    <row r="88" spans="1:8" ht="19.5" customHeight="1">
      <c r="A88" s="15"/>
      <c r="B88" s="16" t="s">
        <v>103</v>
      </c>
      <c r="C88" s="15" t="s">
        <v>47</v>
      </c>
      <c r="D88" s="45">
        <v>729</v>
      </c>
      <c r="E88" s="45">
        <v>800</v>
      </c>
      <c r="F88" s="45">
        <v>730</v>
      </c>
      <c r="G88" s="18">
        <f t="shared" si="1"/>
        <v>100.13717421124828</v>
      </c>
      <c r="H88" s="18">
        <f t="shared" si="2"/>
        <v>91.25</v>
      </c>
    </row>
    <row r="89" spans="1:8" ht="19.5" customHeight="1">
      <c r="A89" s="15" t="s">
        <v>17</v>
      </c>
      <c r="B89" s="16" t="s">
        <v>104</v>
      </c>
      <c r="C89" s="15" t="s">
        <v>47</v>
      </c>
      <c r="D89" s="45">
        <v>450</v>
      </c>
      <c r="E89" s="45">
        <v>300</v>
      </c>
      <c r="F89" s="45">
        <v>500</v>
      </c>
      <c r="G89" s="18">
        <f t="shared" si="1"/>
        <v>111.11111111111111</v>
      </c>
      <c r="H89" s="18">
        <f t="shared" si="2"/>
        <v>166.66666666666669</v>
      </c>
    </row>
    <row r="90" spans="1:8" ht="19.5" customHeight="1" hidden="1">
      <c r="A90" s="15" t="s">
        <v>17</v>
      </c>
      <c r="B90" s="16" t="s">
        <v>105</v>
      </c>
      <c r="C90" s="15" t="s">
        <v>47</v>
      </c>
      <c r="D90" s="45"/>
      <c r="E90" s="45">
        <v>0</v>
      </c>
      <c r="F90" s="45"/>
      <c r="G90" s="18" t="e">
        <f t="shared" si="1"/>
        <v>#DIV/0!</v>
      </c>
      <c r="H90" s="18" t="e">
        <f t="shared" si="2"/>
        <v>#DIV/0!</v>
      </c>
    </row>
    <row r="91" spans="1:8" ht="19.5" customHeight="1">
      <c r="A91" s="15" t="s">
        <v>17</v>
      </c>
      <c r="B91" s="16" t="s">
        <v>106</v>
      </c>
      <c r="C91" s="15" t="s">
        <v>47</v>
      </c>
      <c r="D91" s="45">
        <v>978</v>
      </c>
      <c r="E91" s="45">
        <v>1400</v>
      </c>
      <c r="F91" s="45">
        <v>950</v>
      </c>
      <c r="G91" s="18">
        <f t="shared" si="1"/>
        <v>97.13701431492842</v>
      </c>
      <c r="H91" s="18">
        <f t="shared" si="2"/>
        <v>67.85714285714286</v>
      </c>
    </row>
    <row r="92" spans="1:8" ht="19.5" customHeight="1">
      <c r="A92" s="15" t="s">
        <v>17</v>
      </c>
      <c r="B92" s="16" t="s">
        <v>107</v>
      </c>
      <c r="C92" s="15" t="s">
        <v>108</v>
      </c>
      <c r="D92" s="45">
        <v>505</v>
      </c>
      <c r="E92" s="45">
        <v>700</v>
      </c>
      <c r="F92" s="45">
        <v>510</v>
      </c>
      <c r="G92" s="18">
        <f t="shared" si="1"/>
        <v>100.99009900990099</v>
      </c>
      <c r="H92" s="18">
        <f t="shared" si="2"/>
        <v>72.85714285714285</v>
      </c>
    </row>
    <row r="93" spans="1:8" ht="19.5" customHeight="1">
      <c r="A93" s="15" t="s">
        <v>17</v>
      </c>
      <c r="B93" s="16" t="s">
        <v>109</v>
      </c>
      <c r="C93" s="15" t="s">
        <v>191</v>
      </c>
      <c r="D93" s="45">
        <v>8.863</v>
      </c>
      <c r="E93" s="45">
        <v>13</v>
      </c>
      <c r="F93" s="45">
        <v>12.5</v>
      </c>
      <c r="G93" s="18">
        <f t="shared" si="1"/>
        <v>141.03576667042762</v>
      </c>
      <c r="H93" s="18">
        <f t="shared" si="2"/>
        <v>96.15384615384616</v>
      </c>
    </row>
    <row r="94" spans="1:8" ht="19.5" customHeight="1">
      <c r="A94" s="15" t="s">
        <v>17</v>
      </c>
      <c r="B94" s="16" t="s">
        <v>110</v>
      </c>
      <c r="C94" s="15" t="s">
        <v>47</v>
      </c>
      <c r="D94" s="45">
        <v>23.75</v>
      </c>
      <c r="E94" s="45">
        <v>30</v>
      </c>
      <c r="F94" s="45">
        <v>23.037</v>
      </c>
      <c r="G94" s="18">
        <f t="shared" si="1"/>
        <v>96.9978947368421</v>
      </c>
      <c r="H94" s="18">
        <f t="shared" si="2"/>
        <v>76.78999999999999</v>
      </c>
    </row>
    <row r="95" spans="1:8" ht="19.5" customHeight="1" hidden="1">
      <c r="A95" s="15" t="s">
        <v>17</v>
      </c>
      <c r="B95" s="16" t="s">
        <v>111</v>
      </c>
      <c r="C95" s="15" t="s">
        <v>112</v>
      </c>
      <c r="D95" s="45"/>
      <c r="E95" s="45">
        <v>50</v>
      </c>
      <c r="F95" s="45"/>
      <c r="G95" s="18" t="e">
        <f t="shared" si="1"/>
        <v>#DIV/0!</v>
      </c>
      <c r="H95" s="18">
        <f t="shared" si="2"/>
        <v>0</v>
      </c>
    </row>
    <row r="96" spans="1:8" ht="19.5" customHeight="1">
      <c r="A96" s="15" t="s">
        <v>17</v>
      </c>
      <c r="B96" s="16" t="s">
        <v>113</v>
      </c>
      <c r="C96" s="15" t="s">
        <v>192</v>
      </c>
      <c r="D96" s="45">
        <v>5172</v>
      </c>
      <c r="E96" s="45">
        <v>3800</v>
      </c>
      <c r="F96" s="45">
        <v>5500</v>
      </c>
      <c r="G96" s="18">
        <f t="shared" si="1"/>
        <v>106.34184068058778</v>
      </c>
      <c r="H96" s="18">
        <f t="shared" si="2"/>
        <v>144.73684210526315</v>
      </c>
    </row>
    <row r="97" spans="1:8" ht="19.5" customHeight="1" hidden="1">
      <c r="A97" s="15" t="s">
        <v>17</v>
      </c>
      <c r="B97" s="16" t="s">
        <v>115</v>
      </c>
      <c r="C97" s="15" t="s">
        <v>47</v>
      </c>
      <c r="D97" s="45"/>
      <c r="E97" s="45">
        <v>15</v>
      </c>
      <c r="F97" s="45"/>
      <c r="G97" s="18" t="e">
        <f t="shared" si="1"/>
        <v>#DIV/0!</v>
      </c>
      <c r="H97" s="18">
        <f t="shared" si="2"/>
        <v>0</v>
      </c>
    </row>
    <row r="98" spans="1:8" ht="19.5" customHeight="1" hidden="1">
      <c r="A98" s="15" t="s">
        <v>17</v>
      </c>
      <c r="B98" s="16" t="s">
        <v>116</v>
      </c>
      <c r="C98" s="15" t="s">
        <v>47</v>
      </c>
      <c r="D98" s="45"/>
      <c r="E98" s="45">
        <v>310</v>
      </c>
      <c r="F98" s="45"/>
      <c r="G98" s="18" t="e">
        <f t="shared" si="1"/>
        <v>#DIV/0!</v>
      </c>
      <c r="H98" s="18">
        <f t="shared" si="2"/>
        <v>0</v>
      </c>
    </row>
    <row r="99" spans="1:8" ht="19.5" customHeight="1">
      <c r="A99" s="15" t="s">
        <v>17</v>
      </c>
      <c r="B99" s="16" t="s">
        <v>117</v>
      </c>
      <c r="C99" s="15" t="s">
        <v>101</v>
      </c>
      <c r="D99" s="45">
        <v>8407</v>
      </c>
      <c r="E99" s="45">
        <v>10000</v>
      </c>
      <c r="F99" s="45">
        <v>8500</v>
      </c>
      <c r="G99" s="18">
        <f t="shared" si="1"/>
        <v>101.10622100630427</v>
      </c>
      <c r="H99" s="18">
        <f t="shared" si="2"/>
        <v>85</v>
      </c>
    </row>
    <row r="100" spans="1:8" ht="19.5" customHeight="1" hidden="1">
      <c r="A100" s="15" t="s">
        <v>42</v>
      </c>
      <c r="B100" s="16" t="s">
        <v>118</v>
      </c>
      <c r="C100" s="15" t="s">
        <v>101</v>
      </c>
      <c r="D100" s="45"/>
      <c r="E100" s="45">
        <v>1700</v>
      </c>
      <c r="F100" s="45"/>
      <c r="G100" s="18" t="e">
        <f t="shared" si="1"/>
        <v>#DIV/0!</v>
      </c>
      <c r="H100" s="18">
        <f t="shared" si="2"/>
        <v>0</v>
      </c>
    </row>
    <row r="101" spans="1:8" ht="19.5" customHeight="1">
      <c r="A101" s="15" t="s">
        <v>17</v>
      </c>
      <c r="B101" s="16" t="s">
        <v>119</v>
      </c>
      <c r="C101" s="15" t="s">
        <v>191</v>
      </c>
      <c r="D101" s="45">
        <f>63293/1000</f>
        <v>63.293</v>
      </c>
      <c r="E101" s="45">
        <v>70</v>
      </c>
      <c r="F101" s="45">
        <f>75000/1000</f>
        <v>75</v>
      </c>
      <c r="G101" s="18">
        <f t="shared" si="1"/>
        <v>118.49651620242365</v>
      </c>
      <c r="H101" s="18">
        <f t="shared" si="2"/>
        <v>107.14285714285714</v>
      </c>
    </row>
    <row r="102" spans="1:8" ht="19.5" customHeight="1">
      <c r="A102" s="15" t="s">
        <v>17</v>
      </c>
      <c r="B102" s="16" t="s">
        <v>120</v>
      </c>
      <c r="C102" s="15" t="s">
        <v>47</v>
      </c>
      <c r="D102" s="45">
        <f>6216/1000</f>
        <v>6.216</v>
      </c>
      <c r="E102" s="45">
        <v>9</v>
      </c>
      <c r="F102" s="45">
        <f>7500/1000</f>
        <v>7.5</v>
      </c>
      <c r="G102" s="18">
        <f aca="true" t="shared" si="3" ref="G102:G123">F102/D102*100</f>
        <v>120.65637065637065</v>
      </c>
      <c r="H102" s="18">
        <f aca="true" t="shared" si="4" ref="H102:H123">F102/E102*100</f>
        <v>83.33333333333334</v>
      </c>
    </row>
    <row r="103" spans="1:8" ht="19.5" customHeight="1">
      <c r="A103" s="15" t="s">
        <v>17</v>
      </c>
      <c r="B103" s="16" t="s">
        <v>121</v>
      </c>
      <c r="C103" s="15" t="s">
        <v>122</v>
      </c>
      <c r="D103" s="45">
        <v>68169</v>
      </c>
      <c r="E103" s="45">
        <v>66000</v>
      </c>
      <c r="F103" s="45">
        <v>74000</v>
      </c>
      <c r="G103" s="18">
        <f t="shared" si="3"/>
        <v>108.55374143672343</v>
      </c>
      <c r="H103" s="18">
        <f t="shared" si="4"/>
        <v>112.12121212121211</v>
      </c>
    </row>
    <row r="104" spans="1:8" ht="19.5" customHeight="1">
      <c r="A104" s="15" t="s">
        <v>17</v>
      </c>
      <c r="B104" s="16" t="s">
        <v>123</v>
      </c>
      <c r="C104" s="15" t="s">
        <v>194</v>
      </c>
      <c r="D104" s="45">
        <v>26579</v>
      </c>
      <c r="E104" s="45">
        <v>17000</v>
      </c>
      <c r="F104" s="45">
        <v>27000</v>
      </c>
      <c r="G104" s="18">
        <f t="shared" si="3"/>
        <v>101.58395725949056</v>
      </c>
      <c r="H104" s="18">
        <f t="shared" si="4"/>
        <v>158.8235294117647</v>
      </c>
    </row>
    <row r="105" spans="1:8" ht="19.5" customHeight="1">
      <c r="A105" s="15" t="s">
        <v>17</v>
      </c>
      <c r="B105" s="16" t="s">
        <v>124</v>
      </c>
      <c r="C105" s="15" t="s">
        <v>125</v>
      </c>
      <c r="D105" s="45">
        <v>554</v>
      </c>
      <c r="E105" s="45">
        <v>582</v>
      </c>
      <c r="F105" s="45">
        <v>600</v>
      </c>
      <c r="G105" s="18">
        <f t="shared" si="3"/>
        <v>108.30324909747293</v>
      </c>
      <c r="H105" s="18">
        <f t="shared" si="4"/>
        <v>103.09278350515463</v>
      </c>
    </row>
    <row r="106" spans="1:8" ht="19.5" customHeight="1">
      <c r="A106" s="15" t="s">
        <v>17</v>
      </c>
      <c r="B106" s="16" t="s">
        <v>126</v>
      </c>
      <c r="C106" s="15" t="s">
        <v>193</v>
      </c>
      <c r="D106" s="45">
        <f>16535/1000</f>
        <v>16.535</v>
      </c>
      <c r="E106" s="45">
        <v>18</v>
      </c>
      <c r="F106" s="45">
        <f>19000/1000</f>
        <v>19</v>
      </c>
      <c r="G106" s="18">
        <f t="shared" si="3"/>
        <v>114.9077713940127</v>
      </c>
      <c r="H106" s="18">
        <f t="shared" si="4"/>
        <v>105.55555555555556</v>
      </c>
    </row>
    <row r="107" spans="1:8" ht="18.75" customHeight="1" hidden="1">
      <c r="A107" s="15" t="s">
        <v>42</v>
      </c>
      <c r="B107" s="16" t="s">
        <v>127</v>
      </c>
      <c r="C107" s="15" t="s">
        <v>114</v>
      </c>
      <c r="D107" s="45"/>
      <c r="E107" s="19"/>
      <c r="F107" s="45"/>
      <c r="G107" s="18" t="e">
        <f t="shared" si="3"/>
        <v>#DIV/0!</v>
      </c>
      <c r="H107" s="18" t="e">
        <f t="shared" si="4"/>
        <v>#DIV/0!</v>
      </c>
    </row>
    <row r="108" spans="1:8" ht="16.5" customHeight="1" hidden="1">
      <c r="A108" s="15"/>
      <c r="B108" s="16"/>
      <c r="C108" s="15"/>
      <c r="D108" s="19"/>
      <c r="E108" s="19"/>
      <c r="F108" s="17"/>
      <c r="G108" s="20" t="e">
        <f t="shared" si="3"/>
        <v>#DIV/0!</v>
      </c>
      <c r="H108" s="20" t="e">
        <f t="shared" si="4"/>
        <v>#DIV/0!</v>
      </c>
    </row>
    <row r="109" spans="1:8" s="4" customFormat="1" ht="28.5" customHeight="1">
      <c r="A109" s="10" t="s">
        <v>128</v>
      </c>
      <c r="B109" s="11" t="s">
        <v>129</v>
      </c>
      <c r="C109" s="10"/>
      <c r="D109" s="21"/>
      <c r="E109" s="21"/>
      <c r="F109" s="13"/>
      <c r="G109" s="22"/>
      <c r="H109" s="22"/>
    </row>
    <row r="110" spans="1:8" ht="18.75" customHeight="1">
      <c r="A110" s="15" t="s">
        <v>12</v>
      </c>
      <c r="B110" s="16" t="s">
        <v>181</v>
      </c>
      <c r="C110" s="15" t="s">
        <v>16</v>
      </c>
      <c r="D110" s="17">
        <v>10277.855830454</v>
      </c>
      <c r="E110" s="17">
        <v>13597.730076634194</v>
      </c>
      <c r="F110" s="17">
        <v>11095.904999999999</v>
      </c>
      <c r="G110" s="18">
        <f t="shared" si="3"/>
        <v>107.95933687960539</v>
      </c>
      <c r="H110" s="18">
        <f t="shared" si="4"/>
        <v>81.6011564979273</v>
      </c>
    </row>
    <row r="111" spans="1:8" ht="18.75" customHeight="1">
      <c r="A111" s="15" t="s">
        <v>28</v>
      </c>
      <c r="B111" s="16" t="s">
        <v>130</v>
      </c>
      <c r="C111" s="15" t="s">
        <v>16</v>
      </c>
      <c r="D111" s="17">
        <v>14995.508094903778</v>
      </c>
      <c r="E111" s="17">
        <v>17520</v>
      </c>
      <c r="F111" s="17">
        <v>17097</v>
      </c>
      <c r="G111" s="18">
        <f t="shared" si="3"/>
        <v>114.01414271391319</v>
      </c>
      <c r="H111" s="18">
        <f t="shared" si="4"/>
        <v>97.58561643835615</v>
      </c>
    </row>
    <row r="112" spans="1:8" ht="18.75" customHeight="1">
      <c r="A112" s="15" t="s">
        <v>72</v>
      </c>
      <c r="B112" s="16" t="s">
        <v>131</v>
      </c>
      <c r="C112" s="15"/>
      <c r="D112" s="17"/>
      <c r="E112" s="17"/>
      <c r="F112" s="17"/>
      <c r="G112" s="18"/>
      <c r="H112" s="18"/>
    </row>
    <row r="113" spans="1:8" ht="18.75" customHeight="1">
      <c r="A113" s="15" t="s">
        <v>17</v>
      </c>
      <c r="B113" s="16" t="s">
        <v>132</v>
      </c>
      <c r="C113" s="15" t="s">
        <v>16</v>
      </c>
      <c r="D113" s="17"/>
      <c r="E113" s="17">
        <v>835</v>
      </c>
      <c r="F113" s="17"/>
      <c r="G113" s="18"/>
      <c r="H113" s="18"/>
    </row>
    <row r="114" spans="1:8" ht="18.75" customHeight="1">
      <c r="A114" s="15">
        <v>4</v>
      </c>
      <c r="B114" s="16" t="s">
        <v>133</v>
      </c>
      <c r="C114" s="15"/>
      <c r="D114" s="52"/>
      <c r="E114" s="17"/>
      <c r="F114" s="17"/>
      <c r="G114" s="18"/>
      <c r="H114" s="18"/>
    </row>
    <row r="115" spans="1:8" s="4" customFormat="1" ht="18" customHeight="1">
      <c r="A115" s="10" t="s">
        <v>14</v>
      </c>
      <c r="B115" s="11" t="s">
        <v>134</v>
      </c>
      <c r="C115" s="10" t="s">
        <v>135</v>
      </c>
      <c r="D115" s="13">
        <v>538.1</v>
      </c>
      <c r="E115" s="13">
        <v>575</v>
      </c>
      <c r="F115" s="13">
        <v>595.936</v>
      </c>
      <c r="G115" s="14">
        <f t="shared" si="3"/>
        <v>110.74818806913214</v>
      </c>
      <c r="H115" s="14">
        <f t="shared" si="4"/>
        <v>103.64104347826088</v>
      </c>
    </row>
    <row r="116" spans="1:8" ht="18" customHeight="1">
      <c r="A116" s="15"/>
      <c r="B116" s="37" t="s">
        <v>136</v>
      </c>
      <c r="C116" s="15"/>
      <c r="D116" s="17"/>
      <c r="E116" s="17"/>
      <c r="F116" s="17"/>
      <c r="G116" s="18"/>
      <c r="H116" s="18"/>
    </row>
    <row r="117" spans="1:8" ht="18" customHeight="1">
      <c r="A117" s="15" t="s">
        <v>42</v>
      </c>
      <c r="B117" s="16" t="s">
        <v>137</v>
      </c>
      <c r="C117" s="15" t="s">
        <v>135</v>
      </c>
      <c r="D117" s="17">
        <v>37.6015</v>
      </c>
      <c r="E117" s="17">
        <v>35</v>
      </c>
      <c r="F117" s="17">
        <v>38.253</v>
      </c>
      <c r="G117" s="18">
        <f t="shared" si="3"/>
        <v>101.73264364453544</v>
      </c>
      <c r="H117" s="18">
        <f t="shared" si="4"/>
        <v>109.29428571428572</v>
      </c>
    </row>
    <row r="118" spans="1:8" ht="18" customHeight="1">
      <c r="A118" s="15" t="s">
        <v>17</v>
      </c>
      <c r="B118" s="16" t="s">
        <v>138</v>
      </c>
      <c r="C118" s="15" t="s">
        <v>135</v>
      </c>
      <c r="D118" s="17">
        <v>267.0444</v>
      </c>
      <c r="E118" s="17">
        <v>310</v>
      </c>
      <c r="F118" s="17">
        <v>307.623</v>
      </c>
      <c r="G118" s="18">
        <f t="shared" si="3"/>
        <v>115.19545064416255</v>
      </c>
      <c r="H118" s="18">
        <f t="shared" si="4"/>
        <v>99.23322580645161</v>
      </c>
    </row>
    <row r="119" spans="1:8" ht="25.5">
      <c r="A119" s="38" t="s">
        <v>17</v>
      </c>
      <c r="B119" s="39" t="s">
        <v>190</v>
      </c>
      <c r="C119" s="15" t="s">
        <v>139</v>
      </c>
      <c r="D119" s="17">
        <v>1080.3</v>
      </c>
      <c r="E119" s="17">
        <v>850</v>
      </c>
      <c r="F119" s="30" t="s">
        <v>189</v>
      </c>
      <c r="G119" s="18"/>
      <c r="H119" s="18"/>
    </row>
    <row r="120" spans="1:8" s="4" customFormat="1" ht="18" customHeight="1">
      <c r="A120" s="10" t="s">
        <v>22</v>
      </c>
      <c r="B120" s="11" t="s">
        <v>140</v>
      </c>
      <c r="C120" s="10" t="s">
        <v>135</v>
      </c>
      <c r="D120" s="13">
        <v>547.3</v>
      </c>
      <c r="E120" s="13">
        <v>585</v>
      </c>
      <c r="F120" s="13">
        <v>605</v>
      </c>
      <c r="G120" s="14">
        <f t="shared" si="3"/>
        <v>110.54266398684452</v>
      </c>
      <c r="H120" s="14">
        <f t="shared" si="4"/>
        <v>103.41880341880344</v>
      </c>
    </row>
    <row r="121" spans="1:8" ht="18" customHeight="1">
      <c r="A121" s="15"/>
      <c r="B121" s="16"/>
      <c r="C121" s="15"/>
      <c r="D121" s="19"/>
      <c r="E121" s="19"/>
      <c r="F121" s="17"/>
      <c r="G121" s="20"/>
      <c r="H121" s="20"/>
    </row>
    <row r="122" spans="1:8" s="4" customFormat="1" ht="18" customHeight="1">
      <c r="A122" s="10" t="s">
        <v>141</v>
      </c>
      <c r="B122" s="11" t="s">
        <v>142</v>
      </c>
      <c r="C122" s="10"/>
      <c r="D122" s="21"/>
      <c r="E122" s="21"/>
      <c r="F122" s="13"/>
      <c r="G122" s="22"/>
      <c r="H122" s="22"/>
    </row>
    <row r="123" spans="1:8" ht="18" customHeight="1">
      <c r="A123" s="15" t="s">
        <v>42</v>
      </c>
      <c r="B123" s="16" t="s">
        <v>143</v>
      </c>
      <c r="C123" s="15" t="s">
        <v>144</v>
      </c>
      <c r="D123" s="17">
        <v>1340.8134810000001</v>
      </c>
      <c r="E123" s="17">
        <v>1346.4</v>
      </c>
      <c r="F123" s="17">
        <v>1349.2634943500261</v>
      </c>
      <c r="G123" s="18">
        <f t="shared" si="3"/>
        <v>100.63021542293293</v>
      </c>
      <c r="H123" s="18">
        <f t="shared" si="4"/>
        <v>100.21267783348382</v>
      </c>
    </row>
    <row r="124" spans="1:8" ht="18" customHeight="1">
      <c r="A124" s="15" t="s">
        <v>145</v>
      </c>
      <c r="B124" s="16" t="s">
        <v>146</v>
      </c>
      <c r="C124" s="15" t="s">
        <v>30</v>
      </c>
      <c r="D124" s="30">
        <v>1.54</v>
      </c>
      <c r="E124" s="30">
        <v>1.14</v>
      </c>
      <c r="F124" s="30">
        <v>1.4</v>
      </c>
      <c r="G124" s="29">
        <v>0</v>
      </c>
      <c r="H124" s="29">
        <v>0</v>
      </c>
    </row>
    <row r="125" spans="1:8" ht="18" customHeight="1">
      <c r="A125" s="15" t="s">
        <v>17</v>
      </c>
      <c r="B125" s="16" t="s">
        <v>147</v>
      </c>
      <c r="C125" s="15" t="s">
        <v>148</v>
      </c>
      <c r="D125" s="32"/>
      <c r="E125" s="32">
        <v>0.25</v>
      </c>
      <c r="F125" s="30"/>
      <c r="G125" s="20"/>
      <c r="H125" s="20"/>
    </row>
    <row r="126" spans="1:8" ht="18" customHeight="1">
      <c r="A126" s="41" t="s">
        <v>42</v>
      </c>
      <c r="B126" s="42" t="s">
        <v>149</v>
      </c>
      <c r="C126" s="41" t="s">
        <v>144</v>
      </c>
      <c r="D126" s="43"/>
      <c r="E126" s="43">
        <v>21.9</v>
      </c>
      <c r="F126" s="62"/>
      <c r="G126" s="63"/>
      <c r="H126" s="63"/>
    </row>
    <row r="127" spans="1:8" ht="18" customHeight="1">
      <c r="A127" s="47"/>
      <c r="B127" s="48" t="s">
        <v>150</v>
      </c>
      <c r="C127" s="47" t="s">
        <v>144</v>
      </c>
      <c r="D127" s="49"/>
      <c r="E127" s="49">
        <v>13.9</v>
      </c>
      <c r="F127" s="50"/>
      <c r="G127" s="61"/>
      <c r="H127" s="61"/>
    </row>
    <row r="128" spans="1:8" ht="18" customHeight="1">
      <c r="A128" s="15" t="s">
        <v>42</v>
      </c>
      <c r="B128" s="16" t="s">
        <v>151</v>
      </c>
      <c r="C128" s="15" t="s">
        <v>144</v>
      </c>
      <c r="D128" s="17"/>
      <c r="E128" s="17">
        <v>2.5</v>
      </c>
      <c r="F128" s="30"/>
      <c r="G128" s="20"/>
      <c r="H128" s="20"/>
    </row>
    <row r="129" spans="1:8" ht="18" customHeight="1">
      <c r="A129" s="15" t="s">
        <v>42</v>
      </c>
      <c r="B129" s="16" t="s">
        <v>152</v>
      </c>
      <c r="C129" s="15" t="s">
        <v>30</v>
      </c>
      <c r="D129" s="17"/>
      <c r="E129" s="17">
        <v>49</v>
      </c>
      <c r="F129" s="30"/>
      <c r="G129" s="20"/>
      <c r="H129" s="20"/>
    </row>
    <row r="130" spans="1:8" ht="18" customHeight="1">
      <c r="A130" s="15" t="s">
        <v>42</v>
      </c>
      <c r="B130" s="16" t="s">
        <v>153</v>
      </c>
      <c r="C130" s="15" t="s">
        <v>30</v>
      </c>
      <c r="D130" s="17"/>
      <c r="E130" s="17">
        <v>33</v>
      </c>
      <c r="F130" s="30"/>
      <c r="G130" s="20"/>
      <c r="H130" s="20"/>
    </row>
    <row r="131" spans="1:8" ht="18" customHeight="1">
      <c r="A131" s="15" t="s">
        <v>17</v>
      </c>
      <c r="B131" s="16" t="s">
        <v>154</v>
      </c>
      <c r="C131" s="15" t="s">
        <v>155</v>
      </c>
      <c r="D131" s="17"/>
      <c r="E131" s="17">
        <v>213.8</v>
      </c>
      <c r="F131" s="30"/>
      <c r="G131" s="20"/>
      <c r="H131" s="20"/>
    </row>
    <row r="132" spans="1:8" ht="18" customHeight="1">
      <c r="A132" s="15" t="s">
        <v>17</v>
      </c>
      <c r="B132" s="16" t="s">
        <v>156</v>
      </c>
      <c r="C132" s="15" t="s">
        <v>30</v>
      </c>
      <c r="D132" s="17"/>
      <c r="E132" s="17">
        <v>96</v>
      </c>
      <c r="F132" s="30"/>
      <c r="G132" s="20"/>
      <c r="H132" s="20"/>
    </row>
    <row r="133" spans="1:8" ht="18" customHeight="1">
      <c r="A133" s="15" t="s">
        <v>17</v>
      </c>
      <c r="B133" s="16" t="s">
        <v>157</v>
      </c>
      <c r="C133" s="15" t="s">
        <v>30</v>
      </c>
      <c r="D133" s="17"/>
      <c r="E133" s="17">
        <v>98</v>
      </c>
      <c r="F133" s="30"/>
      <c r="G133" s="20"/>
      <c r="H133" s="20"/>
    </row>
    <row r="134" spans="1:8" ht="18" customHeight="1">
      <c r="A134" s="15" t="s">
        <v>17</v>
      </c>
      <c r="B134" s="16" t="s">
        <v>158</v>
      </c>
      <c r="C134" s="15" t="s">
        <v>30</v>
      </c>
      <c r="D134" s="17"/>
      <c r="E134" s="17">
        <v>90</v>
      </c>
      <c r="F134" s="30"/>
      <c r="G134" s="20"/>
      <c r="H134" s="20"/>
    </row>
    <row r="135" spans="1:8" ht="18" customHeight="1">
      <c r="A135" s="15" t="s">
        <v>17</v>
      </c>
      <c r="B135" s="16" t="s">
        <v>159</v>
      </c>
      <c r="C135" s="15" t="s">
        <v>30</v>
      </c>
      <c r="D135" s="32">
        <v>14.12</v>
      </c>
      <c r="E135" s="32">
        <v>11.12</v>
      </c>
      <c r="F135" s="67">
        <v>13.01243771124738</v>
      </c>
      <c r="G135" s="29">
        <v>0</v>
      </c>
      <c r="H135" s="29">
        <v>0</v>
      </c>
    </row>
    <row r="136" spans="1:8" ht="18" customHeight="1">
      <c r="A136" s="15" t="s">
        <v>17</v>
      </c>
      <c r="B136" s="16" t="s">
        <v>160</v>
      </c>
      <c r="C136" s="15" t="s">
        <v>30</v>
      </c>
      <c r="D136" s="17"/>
      <c r="E136" s="17">
        <v>15.5</v>
      </c>
      <c r="F136" s="30"/>
      <c r="G136" s="29"/>
      <c r="H136" s="29"/>
    </row>
    <row r="137" spans="1:8" ht="18" customHeight="1">
      <c r="A137" s="15"/>
      <c r="B137" s="16"/>
      <c r="C137" s="15"/>
      <c r="D137" s="19"/>
      <c r="E137" s="19"/>
      <c r="F137" s="17"/>
      <c r="G137" s="20"/>
      <c r="H137" s="20"/>
    </row>
    <row r="138" spans="1:8" s="4" customFormat="1" ht="28.5" customHeight="1">
      <c r="A138" s="10" t="s">
        <v>161</v>
      </c>
      <c r="B138" s="11" t="s">
        <v>162</v>
      </c>
      <c r="C138" s="10" t="s">
        <v>16</v>
      </c>
      <c r="D138" s="13">
        <v>12648.614</v>
      </c>
      <c r="E138" s="13">
        <f>E139+E148+E149+E150</f>
        <v>13134.2</v>
      </c>
      <c r="F138" s="13">
        <v>13230.091</v>
      </c>
      <c r="G138" s="14">
        <f>F138/D138*100</f>
        <v>104.59715981529676</v>
      </c>
      <c r="H138" s="14">
        <f>F138/E138*100</f>
        <v>100.73008633948012</v>
      </c>
    </row>
    <row r="139" spans="1:8" ht="16.5" customHeight="1">
      <c r="A139" s="15" t="s">
        <v>12</v>
      </c>
      <c r="B139" s="16" t="s">
        <v>163</v>
      </c>
      <c r="C139" s="15" t="s">
        <v>19</v>
      </c>
      <c r="D139" s="17"/>
      <c r="E139" s="17">
        <f>E140+E145+E146+E147</f>
        <v>3564.2000000000003</v>
      </c>
      <c r="F139" s="30"/>
      <c r="G139" s="18"/>
      <c r="H139" s="18"/>
    </row>
    <row r="140" spans="1:8" ht="16.5" customHeight="1">
      <c r="A140" s="15" t="s">
        <v>17</v>
      </c>
      <c r="B140" s="16" t="s">
        <v>164</v>
      </c>
      <c r="C140" s="15" t="s">
        <v>19</v>
      </c>
      <c r="D140" s="17"/>
      <c r="E140" s="17">
        <v>1731.8</v>
      </c>
      <c r="F140" s="30"/>
      <c r="G140" s="18"/>
      <c r="H140" s="18"/>
    </row>
    <row r="141" spans="1:8" ht="16.5" customHeight="1">
      <c r="A141" s="15"/>
      <c r="B141" s="16" t="s">
        <v>165</v>
      </c>
      <c r="C141" s="15" t="s">
        <v>19</v>
      </c>
      <c r="D141" s="17"/>
      <c r="E141" s="17">
        <v>255.4</v>
      </c>
      <c r="F141" s="30"/>
      <c r="G141" s="18"/>
      <c r="H141" s="18"/>
    </row>
    <row r="142" spans="1:8" ht="16.5" customHeight="1">
      <c r="A142" s="15"/>
      <c r="B142" s="16" t="s">
        <v>166</v>
      </c>
      <c r="C142" s="15" t="s">
        <v>19</v>
      </c>
      <c r="D142" s="17"/>
      <c r="E142" s="17">
        <v>895.4</v>
      </c>
      <c r="F142" s="30"/>
      <c r="G142" s="18"/>
      <c r="H142" s="18"/>
    </row>
    <row r="143" spans="1:8" ht="16.5" customHeight="1">
      <c r="A143" s="15"/>
      <c r="B143" s="16" t="s">
        <v>167</v>
      </c>
      <c r="C143" s="15" t="s">
        <v>19</v>
      </c>
      <c r="D143" s="17"/>
      <c r="E143" s="17">
        <v>270</v>
      </c>
      <c r="F143" s="30"/>
      <c r="G143" s="18"/>
      <c r="H143" s="18"/>
    </row>
    <row r="144" spans="1:8" ht="16.5" customHeight="1">
      <c r="A144" s="15" t="s">
        <v>51</v>
      </c>
      <c r="B144" s="16" t="s">
        <v>168</v>
      </c>
      <c r="C144" s="15" t="s">
        <v>19</v>
      </c>
      <c r="D144" s="17"/>
      <c r="E144" s="17">
        <v>311</v>
      </c>
      <c r="F144" s="30"/>
      <c r="G144" s="18"/>
      <c r="H144" s="18"/>
    </row>
    <row r="145" spans="1:8" ht="16.5" customHeight="1">
      <c r="A145" s="15" t="s">
        <v>17</v>
      </c>
      <c r="B145" s="16" t="s">
        <v>169</v>
      </c>
      <c r="C145" s="15" t="s">
        <v>19</v>
      </c>
      <c r="D145" s="17"/>
      <c r="E145" s="17">
        <v>500</v>
      </c>
      <c r="F145" s="30"/>
      <c r="G145" s="18"/>
      <c r="H145" s="18"/>
    </row>
    <row r="146" spans="1:8" ht="16.5" customHeight="1">
      <c r="A146" s="15" t="s">
        <v>17</v>
      </c>
      <c r="B146" s="16" t="s">
        <v>170</v>
      </c>
      <c r="C146" s="15" t="s">
        <v>19</v>
      </c>
      <c r="D146" s="17"/>
      <c r="E146" s="17">
        <v>370</v>
      </c>
      <c r="F146" s="30"/>
      <c r="G146" s="18"/>
      <c r="H146" s="18"/>
    </row>
    <row r="147" spans="1:8" ht="16.5" customHeight="1">
      <c r="A147" s="15" t="s">
        <v>145</v>
      </c>
      <c r="B147" s="16" t="s">
        <v>171</v>
      </c>
      <c r="C147" s="15" t="s">
        <v>19</v>
      </c>
      <c r="D147" s="17"/>
      <c r="E147" s="17">
        <v>962.4</v>
      </c>
      <c r="F147" s="30"/>
      <c r="G147" s="18"/>
      <c r="H147" s="18"/>
    </row>
    <row r="148" spans="1:8" ht="16.5" customHeight="1">
      <c r="A148" s="15" t="s">
        <v>28</v>
      </c>
      <c r="B148" s="16" t="s">
        <v>172</v>
      </c>
      <c r="C148" s="15" t="s">
        <v>19</v>
      </c>
      <c r="D148" s="17"/>
      <c r="E148" s="17">
        <v>4390</v>
      </c>
      <c r="F148" s="30"/>
      <c r="G148" s="18"/>
      <c r="H148" s="18"/>
    </row>
    <row r="149" spans="1:8" ht="16.5" customHeight="1">
      <c r="A149" s="15">
        <v>3</v>
      </c>
      <c r="B149" s="16" t="s">
        <v>173</v>
      </c>
      <c r="C149" s="15" t="s">
        <v>19</v>
      </c>
      <c r="D149" s="17"/>
      <c r="E149" s="17">
        <v>4360</v>
      </c>
      <c r="F149" s="17"/>
      <c r="G149" s="18"/>
      <c r="H149" s="18"/>
    </row>
    <row r="150" spans="1:8" ht="16.5" customHeight="1">
      <c r="A150" s="15">
        <v>4</v>
      </c>
      <c r="B150" s="16" t="s">
        <v>174</v>
      </c>
      <c r="C150" s="15" t="s">
        <v>19</v>
      </c>
      <c r="D150" s="17"/>
      <c r="E150" s="17">
        <v>820</v>
      </c>
      <c r="F150" s="30"/>
      <c r="G150" s="18"/>
      <c r="H150" s="18"/>
    </row>
    <row r="151" spans="1:8" ht="16.5" customHeight="1">
      <c r="A151" s="15"/>
      <c r="B151" s="16"/>
      <c r="C151" s="15"/>
      <c r="D151" s="17"/>
      <c r="E151" s="17"/>
      <c r="F151" s="17"/>
      <c r="G151" s="18"/>
      <c r="H151" s="18"/>
    </row>
    <row r="152" spans="1:8" s="4" customFormat="1" ht="16.5" customHeight="1">
      <c r="A152" s="10" t="s">
        <v>161</v>
      </c>
      <c r="B152" s="11" t="s">
        <v>175</v>
      </c>
      <c r="C152" s="10"/>
      <c r="D152" s="13"/>
      <c r="E152" s="13"/>
      <c r="F152" s="40"/>
      <c r="G152" s="14"/>
      <c r="H152" s="14"/>
    </row>
    <row r="153" spans="1:8" ht="16.5" customHeight="1">
      <c r="A153" s="15" t="s">
        <v>12</v>
      </c>
      <c r="B153" s="16" t="s">
        <v>176</v>
      </c>
      <c r="C153" s="15" t="s">
        <v>16</v>
      </c>
      <c r="D153" s="17"/>
      <c r="E153" s="17">
        <v>2702</v>
      </c>
      <c r="F153" s="17"/>
      <c r="G153" s="18"/>
      <c r="H153" s="18"/>
    </row>
    <row r="154" spans="1:8" ht="16.5" customHeight="1">
      <c r="A154" s="15"/>
      <c r="B154" s="16" t="s">
        <v>177</v>
      </c>
      <c r="C154" s="15" t="s">
        <v>19</v>
      </c>
      <c r="D154" s="17"/>
      <c r="E154" s="17">
        <v>201</v>
      </c>
      <c r="F154" s="30"/>
      <c r="G154" s="18"/>
      <c r="H154" s="18"/>
    </row>
    <row r="155" spans="1:8" ht="16.5" customHeight="1">
      <c r="A155" s="41" t="s">
        <v>28</v>
      </c>
      <c r="B155" s="42" t="s">
        <v>178</v>
      </c>
      <c r="C155" s="41" t="s">
        <v>19</v>
      </c>
      <c r="D155" s="43"/>
      <c r="E155" s="43">
        <v>8976.4</v>
      </c>
      <c r="F155" s="43"/>
      <c r="G155" s="44"/>
      <c r="H155" s="44"/>
    </row>
  </sheetData>
  <sheetProtection/>
  <mergeCells count="8">
    <mergeCell ref="A2:H2"/>
    <mergeCell ref="A4:A5"/>
    <mergeCell ref="B4:B5"/>
    <mergeCell ref="C4:C5"/>
    <mergeCell ref="D4:D5"/>
    <mergeCell ref="E4:F4"/>
    <mergeCell ref="G4:H4"/>
    <mergeCell ref="A3:H3"/>
  </mergeCells>
  <printOptions/>
  <pageMargins left="0.6" right="0.3" top="0.6" bottom="0.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CTK 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 Anh Dung</dc:creator>
  <cp:keywords/>
  <dc:description/>
  <cp:lastModifiedBy>KTV LONG</cp:lastModifiedBy>
  <cp:lastPrinted>2013-10-24T02:04:18Z</cp:lastPrinted>
  <dcterms:created xsi:type="dcterms:W3CDTF">2013-10-02T09:31:19Z</dcterms:created>
  <dcterms:modified xsi:type="dcterms:W3CDTF">2013-10-31T01:56:37Z</dcterms:modified>
  <cp:category/>
  <cp:version/>
  <cp:contentType/>
  <cp:contentStatus/>
</cp:coreProperties>
</file>